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-Tech\Desktop\guidefinale\Eval_offline\Grille_4_oct_26\"/>
    </mc:Choice>
  </mc:AlternateContent>
  <bookViews>
    <workbookView xWindow="0" yWindow="0" windowWidth="28800" windowHeight="10635" activeTab="4"/>
  </bookViews>
  <sheets>
    <sheet name="1-Informations" sheetId="2" r:id="rId1"/>
    <sheet name="2-Résultat de l'axe transversal" sheetId="3" r:id="rId2"/>
    <sheet name="3-Designations des experts" sheetId="5" r:id="rId3"/>
    <sheet name="4-Résultat des axes_Ped+Eval" sheetId="4" r:id="rId4"/>
    <sheet name="Processus_décision" sheetId="10" r:id="rId5"/>
    <sheet name="Etablissements" sheetId="7" r:id="rId6"/>
    <sheet name="المؤسسات" sheetId="6" r:id="rId7"/>
    <sheet name="Matières pures" sheetId="9" r:id="rId8"/>
    <sheet name="Mention" sheetId="8" r:id="rId9"/>
  </sheets>
  <definedNames>
    <definedName name="Algèbre">'Matières pures'!$C$4:$D$4</definedName>
    <definedName name="Algorithmique_et_structure_de_données">'Matières pures'!$C$5:$D$5</definedName>
    <definedName name="Analyse">'Matières pures'!$C$3:$D$3</definedName>
    <definedName name="Arts">'Matières pures'!$M$2:$M$7</definedName>
    <definedName name="AUMV">'Matières pures'!$L$2:$L$15</definedName>
    <definedName name="Autres">'Matières pures'!$C$7:$D$7</definedName>
    <definedName name="Chimie">'Matières pures'!$D$5:$P$5</definedName>
    <definedName name="CRUC">Etablissements!$E$2:$E$50</definedName>
    <definedName name="CRUE">Etablissements!$C$2:$C$39</definedName>
    <definedName name="CRUO">Etablissements!$G$2:$G$34</definedName>
    <definedName name="Domaines">'Matières pures'!$A$2:$A$17</definedName>
    <definedName name="DSP">'Matières pures'!$I$2:$I$9</definedName>
    <definedName name="establishments_templatev1_1" localSheetId="5">Etablissements!$C$1:$C$66</definedName>
    <definedName name="Filières">#REF!</definedName>
    <definedName name="LCA">'Matières pures'!$O$2:$O$15</definedName>
    <definedName name="LLA">'Matières pures'!$N$2:$N$7</definedName>
    <definedName name="LLE">'Matières pures'!$P$2:$P$15</definedName>
    <definedName name="Mathématiques">'Matières pures'!$D$3:$P$3</definedName>
    <definedName name="Matières_pures">'Matières pures'!$A$3:$A$17</definedName>
    <definedName name="Mention1">Mention!#REF!</definedName>
    <definedName name="Mention1_ar">Mention!$D$2:$D$8</definedName>
    <definedName name="Mention2">Mention!#REF!</definedName>
    <definedName name="Mention2_ar">Mention!$E$2</definedName>
    <definedName name="MI">'Matières pures'!$C$2:$D$16</definedName>
    <definedName name="Physique">'Matières pures'!$D$4:$P$4</definedName>
    <definedName name="Plagiat">Mention!#REF!</definedName>
    <definedName name="Région">Etablissements!$A$2:$A$6</definedName>
    <definedName name="SEGSC">'Matières pures'!$G$2:$G$15</definedName>
    <definedName name="Sélectionner_la_filière">'Matières pures'!$I$3:$I$8</definedName>
    <definedName name="Sélectionner_la_Matière">'Matières pures'!$C$2:$D$2</definedName>
    <definedName name="SHS">'Matières pures'!$D$2:$D$16</definedName>
    <definedName name="Similitude">Mention!#REF!</definedName>
    <definedName name="SM">'Matières pures'!$C$2:$C$16</definedName>
    <definedName name="SNV">'Matières pures'!$F$2:$F$15</definedName>
    <definedName name="Sous_Tutelle">Etablissements!$I$2:$I$7</definedName>
    <definedName name="SS">'Matières pures'!$K$2:$K$15</definedName>
    <definedName name="ST">'Matières pures'!$H$2:$H$15</definedName>
    <definedName name="STAPS">'Matières pures'!$J$2:$J$15</definedName>
    <definedName name="Structure_machine">'Matières pures'!$C$6:$D$6</definedName>
    <definedName name="STU">'Matières pures'!$E$2:$E$15</definedName>
    <definedName name="Type">Mention!$A$2:$A$5</definedName>
    <definedName name="Type_ar">Mention!$C$2:$C$5</definedName>
    <definedName name="_xlnm.Print_Area" localSheetId="0">'1-Informations'!$A$1:$AA$40</definedName>
    <definedName name="_xlnm.Print_Area" localSheetId="1">'2-Résultat de l''axe transversal'!$A$1:$AA$19</definedName>
    <definedName name="_xlnm.Print_Area" localSheetId="2">'3-Designations des experts'!$A$1:$AC$26</definedName>
    <definedName name="_xlnm.Print_Area" localSheetId="3">'4-Résultat des axes_Ped+Eval'!$A$1:$AA$48</definedName>
    <definedName name="الندوات_الجهوية">المؤسسات!$J$2:$J$6</definedName>
    <definedName name="الندوة_الجهوية_لجامعات_الشرق">المؤسسات!$C$2:$C$39</definedName>
    <definedName name="الندوة_الجهوية_لجامعات_الغرب">المؤسسات!$H$2:$H$34</definedName>
    <definedName name="الندوة_الجهوية_لجامعات_الوسط">المؤسسات!$F$2:$F$50</definedName>
    <definedName name="تحت_الوصاية_البيداغوجية">المؤسسات!$A$2:$A$8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" i="3" l="1"/>
  <c r="G11" i="3"/>
  <c r="L7" i="3"/>
  <c r="L10" i="3"/>
  <c r="L9" i="3"/>
  <c r="L8" i="3"/>
  <c r="F25" i="2"/>
  <c r="F22" i="2"/>
  <c r="O25" i="2"/>
  <c r="O22" i="2"/>
  <c r="Q34" i="4"/>
  <c r="Q18" i="4"/>
  <c r="Q12" i="4"/>
  <c r="G34" i="4"/>
  <c r="G28" i="4"/>
  <c r="G18" i="4"/>
  <c r="G12" i="4"/>
  <c r="Q20" i="4" l="1"/>
  <c r="G36" i="4"/>
  <c r="G20" i="4"/>
  <c r="P33" i="4"/>
  <c r="P32" i="4"/>
  <c r="P31" i="4"/>
  <c r="P27" i="4"/>
  <c r="P26" i="4"/>
  <c r="P25" i="4"/>
  <c r="P17" i="4"/>
  <c r="P16" i="4"/>
  <c r="P15" i="4"/>
  <c r="P11" i="4"/>
  <c r="P10" i="4"/>
  <c r="P9" i="4"/>
  <c r="G39" i="4" l="1"/>
  <c r="E52" i="4" l="1"/>
  <c r="Z29" i="4"/>
  <c r="Z13" i="4"/>
  <c r="Q28" i="4"/>
  <c r="Q36" i="4" s="1"/>
  <c r="O39" i="4" s="1"/>
  <c r="O25" i="4"/>
  <c r="O15" i="4"/>
  <c r="O18" i="4" s="1"/>
  <c r="P8" i="3"/>
  <c r="P9" i="3"/>
  <c r="P10" i="3"/>
  <c r="P7" i="3"/>
  <c r="O7" i="3" l="1"/>
  <c r="O12" i="3" s="1"/>
  <c r="O16" i="3" s="1"/>
  <c r="O31" i="4"/>
  <c r="O34" i="4" s="1"/>
  <c r="O28" i="4"/>
  <c r="O9" i="4"/>
  <c r="R23" i="2"/>
  <c r="R26" i="2"/>
  <c r="O11" i="3" l="1"/>
  <c r="O41" i="4"/>
  <c r="O45" i="4" s="1"/>
  <c r="O36" i="4"/>
  <c r="O12" i="4"/>
  <c r="O20" i="4"/>
  <c r="I26" i="2"/>
  <c r="I23" i="2"/>
  <c r="L33" i="4" l="1"/>
  <c r="L32" i="4"/>
  <c r="L31" i="4"/>
  <c r="L29" i="4"/>
  <c r="L27" i="4"/>
  <c r="L26" i="4"/>
  <c r="L25" i="4"/>
  <c r="L15" i="4"/>
  <c r="L17" i="4"/>
  <c r="L16" i="4"/>
  <c r="L11" i="4"/>
  <c r="L9" i="4"/>
  <c r="L10" i="4"/>
  <c r="M25" i="4" l="1"/>
  <c r="M15" i="4"/>
  <c r="L18" i="4" s="1"/>
  <c r="M9" i="4"/>
  <c r="L12" i="4" s="1"/>
  <c r="M31" i="4"/>
  <c r="C41" i="4" s="1"/>
  <c r="C45" i="4" s="1"/>
  <c r="L28" i="4" l="1"/>
  <c r="L36" i="4"/>
  <c r="L20" i="4"/>
  <c r="L34" i="4"/>
  <c r="M7" i="3" l="1"/>
  <c r="C12" i="3" s="1"/>
  <c r="C16" i="3" s="1"/>
  <c r="L13" i="4"/>
  <c r="L11" i="3" l="1"/>
</calcChain>
</file>

<file path=xl/connections.xml><?xml version="1.0" encoding="utf-8"?>
<connections xmlns="http://schemas.openxmlformats.org/spreadsheetml/2006/main">
  <connection id="1" name="establishments_templatev112" type="6" refreshedVersion="5" background="1" saveData="1">
    <textPr sourceFile="C:\Users\M-Tech\Downloads\establishments_templatev1.csv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<sst xmlns="http://schemas.openxmlformats.org/spreadsheetml/2006/main" count="737" uniqueCount="526">
  <si>
    <t>Facultés/Institut</t>
  </si>
  <si>
    <t>Département</t>
  </si>
  <si>
    <t>Région Universitaire</t>
  </si>
  <si>
    <t>Etablissement</t>
  </si>
  <si>
    <t>Type</t>
  </si>
  <si>
    <t>Taux de similarité</t>
  </si>
  <si>
    <t>Taux Zéro IA</t>
  </si>
  <si>
    <t xml:space="preserve">Numéro d'édition </t>
  </si>
  <si>
    <t>Nom et prénom</t>
  </si>
  <si>
    <t>Etablissement de rattachement</t>
  </si>
  <si>
    <t>Expert interne</t>
  </si>
  <si>
    <t>Tel</t>
  </si>
  <si>
    <t>Email</t>
  </si>
  <si>
    <t>Expert externe</t>
  </si>
  <si>
    <t>Responsable de l'AQ</t>
  </si>
  <si>
    <t>Moyenne</t>
  </si>
  <si>
    <r>
      <rPr>
        <b/>
        <i/>
        <sz val="26"/>
        <color rgb="FFFFFFFF"/>
        <rFont val="Arabic Typesetting"/>
        <family val="4"/>
      </rPr>
      <t xml:space="preserve">الجمهورية الجزائرية الديمقراطية الشعبية
</t>
    </r>
    <r>
      <rPr>
        <b/>
        <i/>
        <sz val="24"/>
        <color rgb="FFFFFFFF"/>
        <rFont val="Arabic Typesetting"/>
        <family val="4"/>
      </rPr>
      <t>وزارة التعليم العالي والبحث العلمي</t>
    </r>
    <r>
      <rPr>
        <b/>
        <sz val="18"/>
        <color theme="0"/>
        <rFont val="Times New Roman"/>
        <family val="1"/>
      </rPr>
      <t xml:space="preserve">
</t>
    </r>
    <r>
      <rPr>
        <b/>
        <sz val="22"/>
        <color theme="9" tint="0.79998168889431442"/>
        <rFont val="Arabic Typesetting"/>
        <family val="4"/>
      </rPr>
      <t>المرجع الوطني لتقييم الدعائم البيداغوجية الموجّهة للتدريس الحضوري</t>
    </r>
  </si>
  <si>
    <r>
      <rPr>
        <b/>
        <i/>
        <sz val="26"/>
        <color rgb="FFFFFFFF"/>
        <rFont val="Arabic Typesetting"/>
        <family val="4"/>
      </rPr>
      <t>République Algérienne Démocratique et Populaire</t>
    </r>
    <r>
      <rPr>
        <b/>
        <sz val="18"/>
        <rFont val="Times New Roman"/>
        <family val="1"/>
      </rPr>
      <t xml:space="preserve">
</t>
    </r>
    <r>
      <rPr>
        <b/>
        <i/>
        <sz val="16"/>
        <color theme="0"/>
        <rFont val="Aptos"/>
      </rPr>
      <t>Ministère de l’Enseignement Supérieur et de la Recherche Scientifique</t>
    </r>
    <r>
      <rPr>
        <b/>
        <sz val="18"/>
        <color theme="0"/>
        <rFont val="Times New Roman"/>
        <family val="1"/>
      </rPr>
      <t xml:space="preserve">
</t>
    </r>
    <r>
      <rPr>
        <b/>
        <sz val="20"/>
        <color theme="9" tint="0.79998168889431442"/>
        <rFont val="Arabic Typesetting"/>
        <family val="4"/>
      </rPr>
      <t>Référentiel National d’Expertise des Supports Pédagogiques Destinés à l’Enseignement en Présentiel</t>
    </r>
  </si>
  <si>
    <t>تحت_الوصاية_البيداغوجية</t>
  </si>
  <si>
    <t>الندوة_الجهوية_لجامعات_الشرق</t>
  </si>
  <si>
    <t>الندوة_الجهوية_لجامعات_الوسط</t>
  </si>
  <si>
    <t>الندوة_الجهوية_لجامعات_الغرب</t>
  </si>
  <si>
    <t>الندوات_الجهوية</t>
  </si>
  <si>
    <t>اختيار المؤسسة</t>
  </si>
  <si>
    <t>اختيار الندوة الجهوية</t>
  </si>
  <si>
    <t>المركز الجامعي بريكة</t>
  </si>
  <si>
    <t>المركز الجامعي آفلو</t>
  </si>
  <si>
    <t>المركز الجامعي مغنية</t>
  </si>
  <si>
    <t>المدرسة الوطنية العليا لتكنولوجيات الإعلام والاتصال والبريد</t>
  </si>
  <si>
    <t>المدرسة العليا للأساتذة سطيف</t>
  </si>
  <si>
    <t>المركز الجامعي إيليزي</t>
  </si>
  <si>
    <t>المركز الجامعي البيض</t>
  </si>
  <si>
    <t>المعهد الهيدرومتيرولوجي للتكوين والبحث</t>
  </si>
  <si>
    <t>المدرسة العليا لأساتذة التعليم التكنولوجي سكيكدة</t>
  </si>
  <si>
    <t>المدرسة العليا للدراسات التجارية بالقليعة</t>
  </si>
  <si>
    <t>المدرسة العليا للفلاحة الصحراوية بأدرار</t>
  </si>
  <si>
    <t>المدرسة الوطنية العليا للاتصالات وتكنولوجيات الإعلام والاتصال</t>
  </si>
  <si>
    <t>المدرسة الوطنية المتعددة التقنيات بقسنطينة</t>
  </si>
  <si>
    <t>المدرسة الوطنية المتعددة التقنيات بالجزائر</t>
  </si>
  <si>
    <t>المدرسة العليا للأساتذة بشار</t>
  </si>
  <si>
    <t>المعهد الوطني العالي للسينما محمد لخضر حامينة</t>
  </si>
  <si>
    <t>المدرسة الوطنية العليا للبيوتكنولوجيا</t>
  </si>
  <si>
    <t>المدرسة الوطنية العليا للفلاحة بالجزائر</t>
  </si>
  <si>
    <t>المدرسة العليا للأساتذة مستغانم</t>
  </si>
  <si>
    <t>المدرسة العليا للضمان الاجتماعي</t>
  </si>
  <si>
    <t>المدرسة الوطنية العليا للطاقات المتجددة والبيئة والتنمية المستدامة</t>
  </si>
  <si>
    <t>المدرسة الوطنية العليا للأمن السيبراني</t>
  </si>
  <si>
    <t>المدرسة العليا للأساتذة وهران</t>
  </si>
  <si>
    <t>المدرسة الوطنية العليا للغابات</t>
  </si>
  <si>
    <t>المدرسة الوطنية العليا للصحافة وعلوم الإعلام</t>
  </si>
  <si>
    <t>المدرسة الوطنية المتعددة التقنيات بوهران</t>
  </si>
  <si>
    <t>المدرسة الوطنية العليا للتكنولوجيات والهندسة</t>
  </si>
  <si>
    <t>المدرسة الوطنية العليا للتسيير بالقليعة</t>
  </si>
  <si>
    <t>المدرسة العليا للأساتذة سعيدة</t>
  </si>
  <si>
    <t>المدرسة العليا للأساتذة بوسعادة</t>
  </si>
  <si>
    <t>المدرسة الوطنية العليا لعلوم البحر وتهيئة الساحل</t>
  </si>
  <si>
    <t>المدرسة العليا للفلاحة بمستغانم</t>
  </si>
  <si>
    <t>المدرسة العليا للأساتذة قسنطينة</t>
  </si>
  <si>
    <t>المدرسة الوطنية العليا للعلوم السياسية</t>
  </si>
  <si>
    <t>المدرسة العليا للتسيير بتلمسان</t>
  </si>
  <si>
    <t>المدرسة العليا للأساتذة ورقلة</t>
  </si>
  <si>
    <t>المدرسة الوطنية العليا لتكنولوجيا الأنظمة الذاتية</t>
  </si>
  <si>
    <t>المدرسة العليا للاقتصاد بوهران</t>
  </si>
  <si>
    <t>المدرسة العليا للمحاسبة والمالية</t>
  </si>
  <si>
    <t>المدرسة الوطنية العليا للتكنولوجيات المتقدمة</t>
  </si>
  <si>
    <t>المدرسة العليا للعلوم التطبيقية بتلمسان</t>
  </si>
  <si>
    <t>المدرسة العليا للفلاحة الصحراوية بالوادي</t>
  </si>
  <si>
    <t>المدرسة الوطنية العليا للأشغال العمومية</t>
  </si>
  <si>
    <t>المدرسة العليا للعلوم البيولوجية بوهران</t>
  </si>
  <si>
    <t>المدرسة العليا لعلوم التسيير</t>
  </si>
  <si>
    <t>المدرسة الوطنية العليا للري</t>
  </si>
  <si>
    <t>المدرسة العليا للإعلام الآلي بسيدي بلعباس</t>
  </si>
  <si>
    <t>جامعة باتنة 1</t>
  </si>
  <si>
    <t>المدرسة الوطنية العليا للإعلام الآلي بالجزائر</t>
  </si>
  <si>
    <t>المدرسة العليا للهندسة الكهربائية والطاقوية بوهران</t>
  </si>
  <si>
    <t>جامعة باتنة 2</t>
  </si>
  <si>
    <t>المدرسة الوطنية العليا للذكاء الاصطناعي</t>
  </si>
  <si>
    <t>جامعة أدرار</t>
  </si>
  <si>
    <t>جامعة قسنطينة 1</t>
  </si>
  <si>
    <t>المدرسة الوطنية العليا للرياضيات</t>
  </si>
  <si>
    <t>جامعة عين تموشنت</t>
  </si>
  <si>
    <t>جامعة قسنطينة 2</t>
  </si>
  <si>
    <t>المدرسة الوطنية العليا لعلوم وتقنيات النانو</t>
  </si>
  <si>
    <t>جامعة بشار</t>
  </si>
  <si>
    <t>جامعة قسنطينة 3</t>
  </si>
  <si>
    <t>المدرسة الوطنية العليا للإحصاء والاقتصاد التطبيقي</t>
  </si>
  <si>
    <t>جامعة الشلف</t>
  </si>
  <si>
    <t>جامعة برج بوعريريج</t>
  </si>
  <si>
    <t>المدرسة الوطنية العليا للطب البيطري</t>
  </si>
  <si>
    <t>جامعة مستغانم</t>
  </si>
  <si>
    <t>جامعة قالمة</t>
  </si>
  <si>
    <t>المدرسة العليا للأساتذة ببوزريعة</t>
  </si>
  <si>
    <t>جامعة النعامة</t>
  </si>
  <si>
    <t>جامعة جيجل</t>
  </si>
  <si>
    <t>المدرسة العليا للأساتذة بالقبة</t>
  </si>
  <si>
    <t>جامعة غليزان</t>
  </si>
  <si>
    <t>جامعة خنشلة</t>
  </si>
  <si>
    <t>المدرسة العليا للأساتذة بالأغواط</t>
  </si>
  <si>
    <t>جامعة سيدي بلعباس</t>
  </si>
  <si>
    <t>جامعة ميلة</t>
  </si>
  <si>
    <t>المدرسة العليا للأساتذة للصم والبكم</t>
  </si>
  <si>
    <t>جامعة تيارت</t>
  </si>
  <si>
    <t>جامعة المسيلة</t>
  </si>
  <si>
    <t>المدرسة المتعددة التقنيات للهندسة المعمارية والعمران</t>
  </si>
  <si>
    <t>جامعة تندوف</t>
  </si>
  <si>
    <t>جامعة ورقلة</t>
  </si>
  <si>
    <t>المدرسة العليا للتجارة</t>
  </si>
  <si>
    <t>جامعة تيسمسيلت</t>
  </si>
  <si>
    <t>جامعة سكيكدة</t>
  </si>
  <si>
    <t>المدرسة العليا للتسيير والاقتصاد الرقمي</t>
  </si>
  <si>
    <t>جامعة تلمسان</t>
  </si>
  <si>
    <t>جامعة سوق أهراس</t>
  </si>
  <si>
    <t>المدرسة العليا لعلوم الغذاء والصناعات الغذائية</t>
  </si>
  <si>
    <t>جامعة محمد بوضياف للعلوم والتكنولوجيا بوهران</t>
  </si>
  <si>
    <t>جامعة تبسة</t>
  </si>
  <si>
    <t>المدرسة العليا لعلوم وتكنولوجيات الإعلام الآلي والرقمنة ببجاية</t>
  </si>
  <si>
    <t>جامعة وهران 1</t>
  </si>
  <si>
    <t>جامعة الوادي</t>
  </si>
  <si>
    <t>جامعة الجزائر 1</t>
  </si>
  <si>
    <t>جامعة وهران 2</t>
  </si>
  <si>
    <t>جامعة الطارف</t>
  </si>
  <si>
    <t>جامعة الجزائر 2</t>
  </si>
  <si>
    <t>جامعة سعيدة</t>
  </si>
  <si>
    <t>جامعة العلوم الإسلامية الأمير عبد القادر</t>
  </si>
  <si>
    <t>جامعة الجزائر 3</t>
  </si>
  <si>
    <t>جامعة معسكر</t>
  </si>
  <si>
    <t>جامعة سطيف 1</t>
  </si>
  <si>
    <t>جامعة البليدة 1</t>
  </si>
  <si>
    <t>جامعة سطيف 2</t>
  </si>
  <si>
    <t>جامعة البليدة 2</t>
  </si>
  <si>
    <t>جامعة عنابة</t>
  </si>
  <si>
    <t>جامعة بجاية</t>
  </si>
  <si>
    <t>جامعة أم البواقي</t>
  </si>
  <si>
    <t>جامعة البويرة</t>
  </si>
  <si>
    <t>جامعة بسكرة</t>
  </si>
  <si>
    <t>جامعة بومرداس</t>
  </si>
  <si>
    <t>جامعة الجلفة</t>
  </si>
  <si>
    <t>جامعة غرداية</t>
  </si>
  <si>
    <t>جامعة التكوين المتواصل</t>
  </si>
  <si>
    <t>جامعة الأغواط</t>
  </si>
  <si>
    <t>جامعة تمنراست</t>
  </si>
  <si>
    <t>جامعة تيبازة</t>
  </si>
  <si>
    <t>جامعة تيزي وزو</t>
  </si>
  <si>
    <t>جامعة العلوم والتكنولوجيا هواري بومدين</t>
  </si>
  <si>
    <t>جامعة خميس مليانة</t>
  </si>
  <si>
    <t>جامعة المدية</t>
  </si>
  <si>
    <t>جامعة علوم الصحة</t>
  </si>
  <si>
    <t>Région</t>
  </si>
  <si>
    <t>CRUE</t>
  </si>
  <si>
    <t>CRUC</t>
  </si>
  <si>
    <t>CRUO</t>
  </si>
  <si>
    <t>Sous_Tutelle</t>
  </si>
  <si>
    <t xml:space="preserve">Sélectionner la Conférence régionale </t>
  </si>
  <si>
    <t>Sélectionner l'établissement</t>
  </si>
  <si>
    <t>Centre universitaire de Barika</t>
  </si>
  <si>
    <t>Centre Universitaire d'Aflou</t>
  </si>
  <si>
    <t>Centre Universitaire de Maghnia</t>
  </si>
  <si>
    <t>Ecole nationale supérieure des technologies d'information et de communication et de la poste</t>
  </si>
  <si>
    <t>Ecole  Normale Supérieure de Sétif</t>
  </si>
  <si>
    <t>Centre Universitaire d'Illizi</t>
  </si>
  <si>
    <t>Centre Universitaire d'El Bayadh</t>
  </si>
  <si>
    <t>Institut Hydrométéorologique de Formation et de Recherches</t>
  </si>
  <si>
    <t>Ecole  Normale Supérieure d'Enseignement Technologique de Skikda</t>
  </si>
  <si>
    <t>Ecole des hautes études commerciales de Koléa</t>
  </si>
  <si>
    <t>Ecole supérieure d'agriculture Saharienne d'Adrar</t>
  </si>
  <si>
    <t>Ecole Nationale supérieure des Télécommunication et de NTIC</t>
  </si>
  <si>
    <t>Ecole Nationale Polytechnique de Constantine</t>
  </si>
  <si>
    <t>Ecole Nationale Polytechnique d'Alger</t>
  </si>
  <si>
    <t>Ecole  Normale Supérieure de Béchar</t>
  </si>
  <si>
    <t>INSTITUT NATIONAL SUPERIEUR DU CINEMA Mohammed Lakhdar- Hamina</t>
  </si>
  <si>
    <t>Ecole Nationale Supérieure de Biotechnologie</t>
  </si>
  <si>
    <t>Ecole Nationale Supérieure Agronomique d'Alger</t>
  </si>
  <si>
    <t>Ecole  Normale Supérieure de Mostaganem</t>
  </si>
  <si>
    <t>École Supérieure de la Sécurité Sociale</t>
  </si>
  <si>
    <t>Ecole Nationale Supérieure des Energies Renouvelables, Environnement et Développement durable</t>
  </si>
  <si>
    <t>Ecole Nationale Supérieure de Cybersécurité</t>
  </si>
  <si>
    <t>Ecole Normale Supérieure d'Oran</t>
  </si>
  <si>
    <t>Ecole Nationale Supérieure des Forêts</t>
  </si>
  <si>
    <t>ECOLE NATIONALE SUPÉRIEURE de JOURNALISME et des SCIENCES de l'INFORMATION</t>
  </si>
  <si>
    <t>Ecole Nationale Polytechnique d'Oran</t>
  </si>
  <si>
    <t>Ecole Nationale Supérieure des Technologies et Ingénierie</t>
  </si>
  <si>
    <t>Ecole Nationale Supérieure De Management De Koléa</t>
  </si>
  <si>
    <t>Ecole Normale Supérieure de Saida</t>
  </si>
  <si>
    <t>Ecole Normale Supérieure de Bousaâda</t>
  </si>
  <si>
    <t>ECOLE NATIONALE SUPÉRIEURE des SCIENCES de la MER et de l'AMÉNAGEMENT du LITTORAL</t>
  </si>
  <si>
    <t>Ecole Supérieure d'Agronomie de Mostaganem</t>
  </si>
  <si>
    <t>Ecole Normale Supérieure de Constantine</t>
  </si>
  <si>
    <t>Ecole Nationale Supérieure des Sciences Politiques</t>
  </si>
  <si>
    <t>Ecole Supérieure de Management de Tlemcen</t>
  </si>
  <si>
    <t>Ecole Normale Supérieure de Ouargla</t>
  </si>
  <si>
    <t>École Nationale Supérieure de Technologie des Systèmes Autonomes</t>
  </si>
  <si>
    <t>Ecole Supérieure d'Economie d'Oran</t>
  </si>
  <si>
    <t>Ecole Supérieure de Comptabilité et de Finance</t>
  </si>
  <si>
    <t>Ecole Nationale Supérieure des Technologies Avancées</t>
  </si>
  <si>
    <t>Ecole Supérieure des Sciences Appliquées de Tlemcen</t>
  </si>
  <si>
    <t>Ecole Supérieure de l’Agriculture Saharienne d'El Oued</t>
  </si>
  <si>
    <t>ECOLE NATIONALE SUPÉRIEURE des TRAVAUX PUBLICS</t>
  </si>
  <si>
    <t>Ecole Supérieure des Sciences Biologiques  d'Oran</t>
  </si>
  <si>
    <t>Ecole Supérieure des Sciences de Gestion</t>
  </si>
  <si>
    <t>Ecole Nationale Supérieure D'Hydraulique</t>
  </si>
  <si>
    <t>Ecole Supérieure d'Informatique de Sidi Bel Abbès</t>
  </si>
  <si>
    <t>Université Batna 1</t>
  </si>
  <si>
    <t>ECOLE NATIONALE SUPÉRIEURE d'INFORMATIQUE D'ALGER</t>
  </si>
  <si>
    <t>Ecole Supérieure en Génie Electrique et Energétique d'Oran</t>
  </si>
  <si>
    <t>Université Batna 2</t>
  </si>
  <si>
    <t>Ecole Nationale Supérieure d'Intelligence Artificielle</t>
  </si>
  <si>
    <t>Université d'Adrar</t>
  </si>
  <si>
    <t>Université Constantine 1</t>
  </si>
  <si>
    <t>Ecole Nationale Supérieure en Mathématique</t>
  </si>
  <si>
    <t>Université de Aïn Témouchent</t>
  </si>
  <si>
    <t>Université Constantine 2</t>
  </si>
  <si>
    <t>Ecole Nationale Supérieure en Nanosciences et Nanotechnologies</t>
  </si>
  <si>
    <t>Université de Béchar</t>
  </si>
  <si>
    <t>Université Constantine 3</t>
  </si>
  <si>
    <t>Ecole Nationale Supérieure en Statistique et en Economie Appliquée</t>
  </si>
  <si>
    <t>Université de Chlef</t>
  </si>
  <si>
    <t>Université de Bordj Bou Arréridj</t>
  </si>
  <si>
    <t>Ecole Nationale Supérieure Vétérinaire</t>
  </si>
  <si>
    <t>Université de Mostaganem</t>
  </si>
  <si>
    <t>Université de Guelma</t>
  </si>
  <si>
    <t>Ecole Normale Supérieure de Bouzaréah</t>
  </si>
  <si>
    <t>Université de Naama</t>
  </si>
  <si>
    <t>Université de Jijel</t>
  </si>
  <si>
    <t>Ecole Normale Supérieure de Kouba</t>
  </si>
  <si>
    <t>Université de Rélizane</t>
  </si>
  <si>
    <t>Université de Khenchela</t>
  </si>
  <si>
    <t>Ecole Normale Supérieure de Laghouat</t>
  </si>
  <si>
    <t>Université de Sidi Bel Abbès</t>
  </si>
  <si>
    <t>Université de Mila</t>
  </si>
  <si>
    <t>Ecole Normale Supérieure pour les Sourds Muets</t>
  </si>
  <si>
    <t>Université de Tiaret</t>
  </si>
  <si>
    <t>Université de M'sila</t>
  </si>
  <si>
    <t>Ecole Polytechnique d'Architecture et d'Urbanisme</t>
  </si>
  <si>
    <t>Université de Tindouf</t>
  </si>
  <si>
    <t>Université de Ouargla</t>
  </si>
  <si>
    <t>Ecole Supérieure de Commerce</t>
  </si>
  <si>
    <t>Université de Tissemsilt</t>
  </si>
  <si>
    <t>Université de Skikda</t>
  </si>
  <si>
    <t>Ecole Supérieure de Gestion et d’Economie Numérique</t>
  </si>
  <si>
    <t>Université de Tlemcen</t>
  </si>
  <si>
    <t>Université de Souk Ahras</t>
  </si>
  <si>
    <t>Ecole Supérieure des Sciences de l'Aliment et des Industries Agroalimentaire</t>
  </si>
  <si>
    <t>Université Mohamed Boudiaf  des Sciences Et de la Technologie d'Oran</t>
  </si>
  <si>
    <t>Université de Tébessa</t>
  </si>
  <si>
    <t>Ecole supérieure en Sciences et Technologies de l'Informatique et du Numérique de Béjaia</t>
  </si>
  <si>
    <t>Université Oran 1</t>
  </si>
  <si>
    <t>Université d'El Oued</t>
  </si>
  <si>
    <t>Université Alger 1</t>
  </si>
  <si>
    <t>Université Oran 2</t>
  </si>
  <si>
    <t>Université d'El Taref</t>
  </si>
  <si>
    <t>Université Alger 2</t>
  </si>
  <si>
    <t>Université Saida</t>
  </si>
  <si>
    <t>Université des sciences islamiques Emir Abdelkader</t>
  </si>
  <si>
    <t>Université Alger 3</t>
  </si>
  <si>
    <t>Université de Mascara</t>
  </si>
  <si>
    <t>Université Sétif 1</t>
  </si>
  <si>
    <t>Université Blida 1</t>
  </si>
  <si>
    <t>Université Sétif 2</t>
  </si>
  <si>
    <t>Université Blida 2</t>
  </si>
  <si>
    <t>Université  d'Annaba</t>
  </si>
  <si>
    <t>Université de Béjaia</t>
  </si>
  <si>
    <t>Université  d'Oum El Bouaghi</t>
  </si>
  <si>
    <t>Université de Bouira</t>
  </si>
  <si>
    <t>Université de Biskra</t>
  </si>
  <si>
    <t>Université de Boumerdès</t>
  </si>
  <si>
    <t>Université de Djelfa</t>
  </si>
  <si>
    <t>Université de Ghardaia</t>
  </si>
  <si>
    <t>Université de la Formation Continue</t>
  </si>
  <si>
    <t>Université de Laghouat</t>
  </si>
  <si>
    <t>Université de Tamanghasset</t>
  </si>
  <si>
    <t>Université de Tipaza</t>
  </si>
  <si>
    <t>Université de Tizi Ouzou</t>
  </si>
  <si>
    <t>Université des Sciences et de la Technologie, Houari Boumediène</t>
  </si>
  <si>
    <t>Université  de Khemis Miliana</t>
  </si>
  <si>
    <t>Université de Médéa</t>
  </si>
  <si>
    <t>Université des Sciences de la santé</t>
  </si>
  <si>
    <t>Type_ar</t>
  </si>
  <si>
    <t>Mention1_ar</t>
  </si>
  <si>
    <t>Mention2_ar</t>
  </si>
  <si>
    <t>Selectionner le type du support</t>
  </si>
  <si>
    <t>اختيار نوع الدعامة البيداغوجية</t>
  </si>
  <si>
    <t>اختيار</t>
  </si>
  <si>
    <t>نوع الدعامة المصرّح به من طرف الإدارة غير مطابق</t>
  </si>
  <si>
    <t>Uniquement le cours</t>
  </si>
  <si>
    <t>محاضرة فقط</t>
  </si>
  <si>
    <t>ممتاز</t>
  </si>
  <si>
    <t>Le Cours avec TD et/ouTP, ateliers, stage, etc.</t>
  </si>
  <si>
    <t>المحاضرة مع الأعمال الموجّهة و/أو الأعمال التطبيقية، الورشات، التربص، إلخ.</t>
  </si>
  <si>
    <t>مرضٍ جداً</t>
  </si>
  <si>
    <t>TD, TP, ateliers,atages,sorties pédagogique,etc.</t>
  </si>
  <si>
    <t>الأعمال الموجّهة، الأعمال التطبيقية، الورشات، التربصات، الخرجات البيداغوجية، إلخ.</t>
  </si>
  <si>
    <t>مرضٍ</t>
  </si>
  <si>
    <t>مُرضٍ إلى حدّ</t>
  </si>
  <si>
    <t>غير كافٍ</t>
  </si>
  <si>
    <t>غائب</t>
  </si>
  <si>
    <r>
      <t xml:space="preserve">Code_support
</t>
    </r>
    <r>
      <rPr>
        <b/>
        <sz val="12"/>
        <color rgb="FFFF0000"/>
        <rFont val="Calibri"/>
        <family val="2"/>
      </rPr>
      <t>(Pour assurer l'anonymat, à reporter dans les fichers d'évaluation)</t>
    </r>
  </si>
  <si>
    <r>
      <t xml:space="preserve">Code_réviseur
</t>
    </r>
    <r>
      <rPr>
        <b/>
        <sz val="12"/>
        <color rgb="FFFF0000"/>
        <rFont val="Calibri"/>
        <family val="2"/>
      </rPr>
      <t>(Pour assurer l'anonymat, à reporter dans les fichers d'évaluation)</t>
    </r>
  </si>
  <si>
    <r>
      <t xml:space="preserve">Code_AQ
</t>
    </r>
    <r>
      <rPr>
        <b/>
        <sz val="12"/>
        <color rgb="FFFF0000"/>
        <rFont val="Calibri"/>
        <family val="2"/>
      </rPr>
      <t>(Pour assurer l'anonymat, à reporter dans les fichers d'évaluation)</t>
    </r>
  </si>
  <si>
    <t>Biologie cellulaire</t>
  </si>
  <si>
    <t>Biochimie</t>
  </si>
  <si>
    <t>ST</t>
  </si>
  <si>
    <t>MI</t>
  </si>
  <si>
    <t>SM</t>
  </si>
  <si>
    <t>STU</t>
  </si>
  <si>
    <t>SNV</t>
  </si>
  <si>
    <t>SS</t>
  </si>
  <si>
    <t>STAPS</t>
  </si>
  <si>
    <t>AUMV</t>
  </si>
  <si>
    <t>Arts</t>
  </si>
  <si>
    <t>DSP</t>
  </si>
  <si>
    <t>SEGSC</t>
  </si>
  <si>
    <t>SHS</t>
  </si>
  <si>
    <t>LLA</t>
  </si>
  <si>
    <t>LCA</t>
  </si>
  <si>
    <t>LLE</t>
  </si>
  <si>
    <t>Anatomie</t>
  </si>
  <si>
    <t>Histologie</t>
  </si>
  <si>
    <t>Grammaire amazighe</t>
  </si>
  <si>
    <t>Syntaxe amazighe</t>
  </si>
  <si>
    <t>Phonétique amazighe</t>
  </si>
  <si>
    <t>Littérature amazighe</t>
  </si>
  <si>
    <t>Domaines</t>
  </si>
  <si>
    <t>Sélectionner le domaine</t>
  </si>
  <si>
    <t>Elément de mécanique</t>
  </si>
  <si>
    <t xml:space="preserve">Structure de la matière </t>
  </si>
  <si>
    <t xml:space="preserve">Introduction à l’économie </t>
  </si>
  <si>
    <t>Techniques cartographiques</t>
  </si>
  <si>
    <t>Chimie générale et organique</t>
  </si>
  <si>
    <t xml:space="preserve">Mathématique Statistique </t>
  </si>
  <si>
    <t>MATHÉMATIQUES</t>
  </si>
  <si>
    <t>PHYSIQUE</t>
  </si>
  <si>
    <t> Anatomie</t>
  </si>
  <si>
    <t>Embryologie-cytologie</t>
  </si>
  <si>
    <t xml:space="preserve"> Anatomie fonctionnelle descriptive</t>
  </si>
  <si>
    <t xml:space="preserve">Analyse </t>
  </si>
  <si>
    <t xml:space="preserve">Mathématiques </t>
  </si>
  <si>
    <t xml:space="preserve">Géologie </t>
  </si>
  <si>
    <t xml:space="preserve">Comptabilité financière </t>
  </si>
  <si>
    <t xml:space="preserve">Athlétisme </t>
  </si>
  <si>
    <t xml:space="preserve">Atelier de projet </t>
  </si>
  <si>
    <t xml:space="preserve">Compréhension et expression écrite </t>
  </si>
  <si>
    <t xml:space="preserve">Algèbre </t>
  </si>
  <si>
    <t xml:space="preserve">Physique </t>
  </si>
  <si>
    <t xml:space="preserve">Micro-économie </t>
  </si>
  <si>
    <t>Sport collectif : Basket-ball/volley-ball</t>
  </si>
  <si>
    <t xml:space="preserve">Compréhension et expression orale </t>
  </si>
  <si>
    <t xml:space="preserve">Algorithmique et structure de données </t>
  </si>
  <si>
    <t xml:space="preserve">Chimie </t>
  </si>
  <si>
    <t>Sport individuel  : Gymnastique/ Natation</t>
  </si>
  <si>
    <t xml:space="preserve">Théorie de projet </t>
  </si>
  <si>
    <t xml:space="preserve">Grammaire de la langue d’étude </t>
  </si>
  <si>
    <t xml:space="preserve">Structure machine </t>
  </si>
  <si>
    <t xml:space="preserve">Linguistique et phonétique </t>
  </si>
  <si>
    <t xml:space="preserve">Analyse de l’espace géographique et aménagement du territoire </t>
  </si>
  <si>
    <t xml:space="preserve">Etude de textes littéraires de la langue d’étude </t>
  </si>
  <si>
    <t xml:space="preserve">Géologie générale </t>
  </si>
  <si>
    <t xml:space="preserve">PROJET </t>
  </si>
  <si>
    <t xml:space="preserve">Atelier d’urbanisme </t>
  </si>
  <si>
    <t xml:space="preserve">Initiation à la théorie de l’urbanisme </t>
  </si>
  <si>
    <t xml:space="preserve">Histoire de la ville </t>
  </si>
  <si>
    <t>Histoire de l’art</t>
  </si>
  <si>
    <t>Spécialité</t>
  </si>
  <si>
    <t xml:space="preserve">Si Oui; Sélectionner la matière </t>
  </si>
  <si>
    <r>
      <t xml:space="preserve">Code_expert
</t>
    </r>
    <r>
      <rPr>
        <b/>
        <sz val="12"/>
        <color rgb="FFFF0000"/>
        <rFont val="Calibri"/>
        <family val="2"/>
      </rPr>
      <t>(Pour assurer l'anonymat, à reporter dans les fichers d'évaluation)</t>
    </r>
  </si>
  <si>
    <r>
      <rPr>
        <b/>
        <sz val="16"/>
        <color theme="0"/>
        <rFont val="Times New Roman"/>
        <family val="1"/>
      </rPr>
      <t xml:space="preserve">Résultat de l'évaluation des axes pédagogique et évaluatif </t>
    </r>
    <r>
      <rPr>
        <b/>
        <sz val="14"/>
        <color theme="0"/>
        <rFont val="Times New Roman"/>
        <family val="1"/>
      </rPr>
      <t xml:space="preserve">
</t>
    </r>
    <r>
      <rPr>
        <b/>
        <i/>
        <sz val="12"/>
        <color theme="0"/>
        <rFont val="Times New Roman"/>
        <family val="1"/>
      </rPr>
      <t>(A récupérer des documents: Evaluation_Axe_Transversal_Conformité et Evaluation_Axe_Transversal_Révision</t>
    </r>
  </si>
  <si>
    <t>Structuration pédagogique</t>
  </si>
  <si>
    <t>Axe pédagogique</t>
  </si>
  <si>
    <t>Axe Evaluatif</t>
  </si>
  <si>
    <t>Décision</t>
  </si>
  <si>
    <t>Expert 1</t>
  </si>
  <si>
    <t>Expert 2</t>
  </si>
  <si>
    <t>Moyenne générale(Expert1)</t>
  </si>
  <si>
    <t>Moyenne générale(Expert2)</t>
  </si>
  <si>
    <t>Moyenne générale:(MG.Expert1+MG.Expert2)/2</t>
  </si>
  <si>
    <t>Rubrique</t>
  </si>
  <si>
    <t>Nbre de rubriques validées</t>
  </si>
  <si>
    <t>Troisième expert (Se référer au résultats des axes _Ped+Eval)</t>
  </si>
  <si>
    <t>Fiche de renseignement
(À renseigner par l’instance chargée du traitement)</t>
  </si>
  <si>
    <t>Identification</t>
  </si>
  <si>
    <t>Informations sur le support, sur la base des documents fournis par le demandeur</t>
  </si>
  <si>
    <t>Sélectionner la Matière</t>
  </si>
  <si>
    <t>Autres</t>
  </si>
  <si>
    <t>Si autre, préciser</t>
  </si>
  <si>
    <t>Réviseur linguistqiue</t>
  </si>
  <si>
    <t>Recevabilité: Taux de similarité</t>
  </si>
  <si>
    <t>Recevabilité: Zéro IA</t>
  </si>
  <si>
    <r>
      <t xml:space="preserve">Matière relevant des sciences pures
</t>
    </r>
    <r>
      <rPr>
        <b/>
        <sz val="12"/>
        <color rgb="FFFF0000"/>
        <rFont val="Calibri"/>
        <family val="2"/>
      </rPr>
      <t>(Se référer au guide pour plus d'informations → § IV « CANDIDATURE » → 1 et 2)</t>
    </r>
  </si>
  <si>
    <t>Si Oui, sélectionner le domaine</t>
  </si>
  <si>
    <t>التعريف</t>
  </si>
  <si>
    <t>المنطقة الجامعية</t>
  </si>
  <si>
    <t>المؤسسة</t>
  </si>
  <si>
    <t>الكليات/المعهد</t>
  </si>
  <si>
    <t>القسم</t>
  </si>
  <si>
    <t>التخصص</t>
  </si>
  <si>
    <t>معلومات حول الدعامة، بناءً على الوثائق المقدمة من طرف صاحب الطلب</t>
  </si>
  <si>
    <t>عنوان الدعامة</t>
  </si>
  <si>
    <t>النوع</t>
  </si>
  <si>
    <t>رقم الطبعة</t>
  </si>
  <si>
    <t>في حالة الإجابة بـ «نعم»، يُرجى اختيار المادة</t>
  </si>
  <si>
    <t>في حالة اختيار «أخرى»، يُرجى التحديد</t>
  </si>
  <si>
    <t>قابلية القبول: نسبة التشابه</t>
  </si>
  <si>
    <t>نسبة التشابه</t>
  </si>
  <si>
    <t>قابلية القبول: الذكاء الاصطناعي (صفر IA)</t>
  </si>
  <si>
    <t>نسبة «صفر IA»</t>
  </si>
  <si>
    <t>المراجع اللغوي</t>
  </si>
  <si>
    <t>الاسم واللقب</t>
  </si>
  <si>
    <t>الهاتف</t>
  </si>
  <si>
    <t>البريد الإلكتروني</t>
  </si>
  <si>
    <t>مسؤول ضمان الجودة (AQ)</t>
  </si>
  <si>
    <t>استمارة المعلومات
(تُملأ من طرف الهيئة المكلفة بالمعالجة)</t>
  </si>
  <si>
    <r>
      <t xml:space="preserve">رمز الدعامة
</t>
    </r>
    <r>
      <rPr>
        <b/>
        <sz val="12"/>
        <color rgb="FFFF0000"/>
        <rFont val="Calibri"/>
        <family val="2"/>
      </rPr>
      <t>(لضمان السرية، يُدرج في ملفات التقييم)</t>
    </r>
  </si>
  <si>
    <t>في حالة الإجابة بـ «نعم»، يُرجى اختيار الميدان</t>
  </si>
  <si>
    <r>
      <t xml:space="preserve">رمز المراجع
</t>
    </r>
    <r>
      <rPr>
        <b/>
        <sz val="12"/>
        <color rgb="FFFF0000"/>
        <rFont val="Calibri"/>
        <family val="2"/>
      </rPr>
      <t>(لضمان السرية، يُدرج في ملفات التقييم)</t>
    </r>
  </si>
  <si>
    <r>
      <t xml:space="preserve">رمز ضمان الجودة
</t>
    </r>
    <r>
      <rPr>
        <b/>
        <sz val="12"/>
        <color rgb="FFFF0000"/>
        <rFont val="Calibri"/>
        <family val="2"/>
      </rPr>
      <t>(لضمان السرية، يُدرج في ملفات التقييم)</t>
    </r>
  </si>
  <si>
    <t>يُرجى اختيار رقم الطبعة</t>
  </si>
  <si>
    <t>الندوة الجهوية</t>
  </si>
  <si>
    <r>
      <t xml:space="preserve">مادة تندرج ضمن العلوم البحتة
</t>
    </r>
    <r>
      <rPr>
        <b/>
        <sz val="12"/>
        <color rgb="FFFF0000"/>
        <rFont val="Calibri"/>
        <family val="2"/>
      </rPr>
      <t>(يُرجى الرجوع إلى الدليل لمزيد من المعلومات → § IV «VI. تقديم الطلب» → 1 و2)</t>
    </r>
  </si>
  <si>
    <r>
      <t xml:space="preserve">رمز الخبير
</t>
    </r>
    <r>
      <rPr>
        <b/>
        <sz val="12"/>
        <color rgb="FFFF0000"/>
        <rFont val="Calibri"/>
        <family val="2"/>
      </rPr>
      <t>(لضمان السرية، يُدرج في ملفات التقييم)</t>
    </r>
  </si>
  <si>
    <t>الخبير الداخلي</t>
  </si>
  <si>
    <t>الخبير الخارجي</t>
  </si>
  <si>
    <t>الخبير الثالث
(يُرجى الرجوع إلى نتائج المحاور «البيداغوجي + التقييمي»)</t>
  </si>
  <si>
    <r>
      <rPr>
        <b/>
        <sz val="16"/>
        <rFont val="Times New Roman"/>
        <family val="1"/>
      </rPr>
      <t>Désignation des experts</t>
    </r>
    <r>
      <rPr>
        <b/>
        <sz val="14"/>
        <rFont val="Times New Roman"/>
        <family val="1"/>
      </rPr>
      <t xml:space="preserve">
(A renseigner par le CSD, Se référer au référentiel → § VIII )</t>
    </r>
  </si>
  <si>
    <t>سهولة القراءة واتساق الصياغة</t>
  </si>
  <si>
    <t>Respect du Template</t>
  </si>
  <si>
    <t xml:space="preserve">Présentation </t>
  </si>
  <si>
    <t>Lisibilité et cohérence rédactionnelle</t>
  </si>
  <si>
    <t>Respect des normes de citation et de référence</t>
  </si>
  <si>
    <t>العنوان</t>
  </si>
  <si>
    <t xml:space="preserve"> عدد البنود المصادق عليها</t>
  </si>
  <si>
    <t>القرار</t>
  </si>
  <si>
    <t>Contenu</t>
  </si>
  <si>
    <t>Méthode pédagogique</t>
  </si>
  <si>
    <t>Interactivité pédagogique</t>
  </si>
  <si>
    <t>Activités d’apprentissage en vue d’une évaluation formative</t>
  </si>
  <si>
    <t>Activités d’apprentissage en vue d’une évaluation continue</t>
  </si>
  <si>
    <t>احترام النموذج المؤسسي المعتمد</t>
  </si>
  <si>
    <t>العرض</t>
  </si>
  <si>
    <t>الالتزام بمعايير الاقتباس والمراجع</t>
  </si>
  <si>
    <r>
      <rPr>
        <b/>
        <sz val="16"/>
        <color theme="0"/>
        <rFont val="Times New Roman"/>
        <family val="1"/>
      </rPr>
      <t xml:space="preserve">Résultat de l'évaluation de l'axe transversale  </t>
    </r>
    <r>
      <rPr>
        <b/>
        <sz val="14"/>
        <color theme="0"/>
        <rFont val="Times New Roman"/>
        <family val="1"/>
      </rPr>
      <t xml:space="preserve">
</t>
    </r>
    <r>
      <rPr>
        <b/>
        <i/>
        <sz val="12"/>
        <color theme="0"/>
        <rFont val="Times New Roman"/>
        <family val="1"/>
      </rPr>
      <t>(A récupérer des documents: Evaluation_Axe_Transversal_Conformité et Evaluation_Axe_Conformité_Révision_Linguistique</t>
    </r>
  </si>
  <si>
    <t xml:space="preserve">نتيجة تقييم المحور المشترك
(تُستخرج من الوثيقتين: «المطابقة و المراجعة اللغوية»)
</t>
  </si>
  <si>
    <t>الخبير 1</t>
  </si>
  <si>
    <t>الخبير 2</t>
  </si>
  <si>
    <t>المحتوى</t>
  </si>
  <si>
    <t>الهيكلية البيداغوجية</t>
  </si>
  <si>
    <t>الأساليب البيداغوجية</t>
  </si>
  <si>
    <t>التفاعل البيداغوجي</t>
  </si>
  <si>
    <t>أنشطة تعليمية بهدف التقييم التكويني</t>
  </si>
  <si>
    <t>أنشطة تعليمية من أجل التقييم المستمر</t>
  </si>
  <si>
    <t>المعدل العام</t>
  </si>
  <si>
    <t>المعدل العام(الخبير 1)</t>
  </si>
  <si>
    <t>المعدل العام(الخبير 2)</t>
  </si>
  <si>
    <t>المعدل العام: (المعدل العام للخبير 1 + المعدل العام للخبير 2) ÷ 2</t>
  </si>
  <si>
    <t>المعدل</t>
  </si>
  <si>
    <t xml:space="preserve">المعدل </t>
  </si>
  <si>
    <t xml:space="preserve"> المعدل</t>
  </si>
  <si>
    <t>Moyenne générale</t>
  </si>
  <si>
    <t>Sélectionner la Matière(اختيار المادة)</t>
  </si>
  <si>
    <t>Introduction aux sciences de l’information et de la communication (مدخل إلى علوم الإعلام والاتصال)</t>
  </si>
  <si>
    <t>Introduction à la bibliothéconomie(مدخل إلى علم المكتبات)</t>
  </si>
  <si>
    <t>Histoire générale de l’Algérie (التاريخ العام للجزائر)</t>
  </si>
  <si>
    <t>Introduction à l’archéologie (مدخل إلى علم الآثار)</t>
  </si>
  <si>
    <t>Mémorisation et Récitation du Coran (حفظ وتلاوة القرآن الكريم)</t>
  </si>
  <si>
    <t>Doctrine (Akida) islamique (العقيدة الإسلامية)</t>
  </si>
  <si>
    <t>Fiqh de l’adoration (فقه العبادات)</t>
  </si>
  <si>
    <t>Introduction aux Fondements de la jurisprudence (مدخل إلى أصول الفقه)</t>
  </si>
  <si>
    <t>Langue Arabe  (Grammaire) (اللغة العربية (النحو))</t>
  </si>
  <si>
    <t>Introduction à l’anthropologie(مدخل إلى علم الأنثروبولوجيا)</t>
  </si>
  <si>
    <t>Introduction à la psychologie(مدخل إلى علم النفس)</t>
  </si>
  <si>
    <t>Introduction à la sociologie(مدخل إلى علم الاجتماع)</t>
  </si>
  <si>
    <t>Introduction à la philosophie(مدخل إلى الفلسفة)</t>
  </si>
  <si>
    <t>Autres(أخرى)</t>
  </si>
  <si>
    <t>Introduction au droit (مدخل إلى القانون)</t>
  </si>
  <si>
    <t>Droit constitutionnel (القانون الدستوري)</t>
  </si>
  <si>
    <t>Organisation judiciaire (التنظيم القضائي)</t>
  </si>
  <si>
    <t>Introduction à la science politique (مدخل إلى العلوم السياسية)</t>
  </si>
  <si>
    <t>Histoire de la pensée politique (تاريخ الفكر السياسي)</t>
  </si>
  <si>
    <t>Économie politique(الاقتصاد السياسي)</t>
  </si>
  <si>
    <t>Texte littéraire ancien (poésie)(النص الأدبي القديم (الشعر))</t>
  </si>
  <si>
    <t>Critique littéraire ancienne (النقد الأدبي القديم)</t>
  </si>
  <si>
    <t>Morphologie (علم الصرف)</t>
  </si>
  <si>
    <t>Rhétorique arabe (البلاغة العربية)</t>
  </si>
  <si>
    <t>Arts antiques(الفنون القديمة)</t>
  </si>
  <si>
    <t>Théâtres antiques(المسارح القديمة)</t>
  </si>
  <si>
    <t>Initiation à la musique(مدخل إلى الموسيقى)</t>
  </si>
  <si>
    <t>Cinéma muet(السينما الصامتة)</t>
  </si>
  <si>
    <t>تعيين الخبراء
(تُملأ من طرف المجلس العلمي للقسم ، يُرجى الرجوع إلى المرجع ← § VIII)</t>
  </si>
  <si>
    <t>الاختيار (نعم/لا)</t>
  </si>
  <si>
    <t>Sélectionner le n° de l'édition</t>
  </si>
  <si>
    <t>Sélectionner (O/N)</t>
  </si>
  <si>
    <t>Intitulé du support</t>
  </si>
  <si>
    <t xml:space="preserve">Conditions </t>
  </si>
  <si>
    <t>Actions</t>
  </si>
  <si>
    <t>Recevable</t>
  </si>
  <si>
    <t>Le support passe à l’expertise après une éventuelle révision mineure. Il est également accepté pour la mise en ligne</t>
  </si>
  <si>
    <t>Acceptée</t>
  </si>
  <si>
    <t xml:space="preserve">Acceptée sous réserves </t>
  </si>
  <si>
    <t>Désignation d’un troisième expert</t>
  </si>
  <si>
    <t xml:space="preserve">La décision est prise sur la base de la note attribuée par le troisième expert </t>
  </si>
  <si>
    <t>Refusée</t>
  </si>
  <si>
    <t xml:space="preserve">Moyenne globale &lt; 50 % </t>
  </si>
  <si>
    <t>Des réserves seront adressées à l’auteur.
Après la levée de réserves, les experts réexaminent le support révisé pour une nouvelle décision qui sera définitive.</t>
  </si>
  <si>
    <t>Le support est refusé.
Une nouvelle soumission est possible après la prise en compte des corrections majeures exigées par les experts</t>
  </si>
  <si>
    <r>
      <t>80%</t>
    </r>
    <r>
      <rPr>
        <sz val="12"/>
        <color rgb="FF000000"/>
        <rFont val="Times New Roman"/>
        <family val="1"/>
      </rPr>
      <t xml:space="preserve"> dans l’axe transversal </t>
    </r>
  </si>
  <si>
    <r>
      <t>Le support est approuvé</t>
    </r>
    <r>
      <rPr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après une éventuelle révision mineure
Des attestations doivent être délivrées.</t>
    </r>
  </si>
  <si>
    <r>
      <t xml:space="preserve">Une note inférieure à </t>
    </r>
    <r>
      <rPr>
        <sz val="12"/>
        <color rgb="FF000000"/>
        <rFont val="Times New Roman"/>
        <family val="1"/>
      </rPr>
      <t xml:space="preserve">50% et l’autre supérieure à 70% </t>
    </r>
  </si>
  <si>
    <r>
      <t xml:space="preserve">Moyenne générale ≥ </t>
    </r>
    <r>
      <rPr>
        <sz val="12"/>
        <color rgb="FF000000"/>
        <rFont val="Times New Roman"/>
        <family val="1"/>
      </rPr>
      <t>70 % avec toutes rubriques  validées</t>
    </r>
  </si>
  <si>
    <r>
      <t xml:space="preserve">Soit :
1-Moyenne générale </t>
    </r>
    <r>
      <rPr>
        <sz val="12"/>
        <color rgb="FF000000"/>
        <rFont val="Times New Roman"/>
        <family val="1"/>
      </rPr>
      <t>entre 50 % et 70 %
2- Moyenne générale ≥ 70 % avec une ou quelques toutes rubriques non validées</t>
    </r>
  </si>
  <si>
    <t xml:space="preserve">الشروط </t>
  </si>
  <si>
    <t>الإجراءات</t>
  </si>
  <si>
    <t>مستوفٍ للشروط</t>
  </si>
  <si>
    <t xml:space="preserve">80٪ في المحور العرضي </t>
  </si>
  <si>
    <r>
      <t>يتم إحالة المطبوعة البيداغوجية</t>
    </r>
    <r>
      <rPr>
        <sz val="13"/>
        <color theme="1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إلى الخبراء بعد إجراء مراجعة طفيفة إن لزم الأمر. كما يتم قبوله للنشر عبر منصة التعليم عن بُعد الخاصة بالمؤسسة</t>
    </r>
  </si>
  <si>
    <t>مقبول</t>
  </si>
  <si>
    <t xml:space="preserve">مقبول بشروط </t>
  </si>
  <si>
    <t>تعيين خبير ثالث</t>
  </si>
  <si>
    <t xml:space="preserve">درجة أقل من 50٪ وأخرى أعلى من 70٪ </t>
  </si>
  <si>
    <t xml:space="preserve">يتم اتخاذ القرار على أساس الدرجة التي يمنحها الخبير الثالث </t>
  </si>
  <si>
    <t>مرفوض</t>
  </si>
  <si>
    <r>
      <t>المعدل العام</t>
    </r>
    <r>
      <rPr>
        <b/>
        <sz val="13"/>
        <color rgb="FFFF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&lt; 50٪ </t>
    </r>
  </si>
  <si>
    <r>
      <t>المعدل العام</t>
    </r>
    <r>
      <rPr>
        <b/>
        <sz val="13"/>
        <color rgb="FFFF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≥ 70٪  مع استيفاء جميع البنود.</t>
    </r>
  </si>
  <si>
    <r>
      <t xml:space="preserve">يتم اعتماد </t>
    </r>
    <r>
      <rPr>
        <sz val="11"/>
        <color rgb="FF000000"/>
        <rFont val="Times New Roman"/>
        <family val="1"/>
      </rPr>
      <t>المطبوعة البيداغوجية</t>
    </r>
    <r>
      <rPr>
        <sz val="13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بعد إجراء مراجعة طفيفة، عند الاقتضاء
يجب إصدار شهادات.</t>
    </r>
  </si>
  <si>
    <t>المعدل العام بين 50٪ و 70٪
المعدل العام ≥ 70٪  معمع وجود بند واحد أو عدة بنود غير مستوفاة..</t>
  </si>
  <si>
    <t>يتم إرسال التحفظات إلى المؤلف.
بعد رفع التحفظات، يُعيد الخبراء فحص الدعامة البيداغوجية المعدَّلة لاتخاذ قرار جديد يكون نهائيًا.</t>
  </si>
  <si>
    <t xml:space="preserve">رفض المطبوعة البيداغوجية.
يمكن تقديم طلب جديد بعد أخذ في الاعتبار التصحيحات الرئيسية التي طلبها الخبراء </t>
  </si>
  <si>
    <t xml:space="preserve">Processus de décision </t>
  </si>
  <si>
    <t>آلية اتخاذ القرار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</si>
</sst>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i/>
      <sz val="26"/>
      <color rgb="FFFFFFFF"/>
      <name val="Arabic Typesetting"/>
      <family val="4"/>
    </font>
    <font>
      <b/>
      <i/>
      <sz val="24"/>
      <color rgb="FFFFFFFF"/>
      <name val="Arabic Typesetting"/>
      <family val="4"/>
    </font>
    <font>
      <b/>
      <sz val="22"/>
      <color theme="9" tint="0.79998168889431442"/>
      <name val="Arabic Typesetting"/>
      <family val="4"/>
    </font>
    <font>
      <b/>
      <sz val="18"/>
      <name val="Times New Roman"/>
      <family val="1"/>
    </font>
    <font>
      <b/>
      <i/>
      <sz val="16"/>
      <color theme="0"/>
      <name val="Aptos"/>
    </font>
    <font>
      <b/>
      <sz val="20"/>
      <color theme="9" tint="0.79998168889431442"/>
      <name val="Arabic Typesetting"/>
      <family val="4"/>
    </font>
    <font>
      <b/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i/>
      <sz val="12"/>
      <color theme="0"/>
      <name val="Times New Roman"/>
      <family val="1"/>
    </font>
    <font>
      <b/>
      <sz val="12"/>
      <color rgb="FFC00000"/>
      <name val="Calibri"/>
      <family val="2"/>
    </font>
    <font>
      <b/>
      <sz val="16"/>
      <name val="Calibri"/>
      <family val="2"/>
    </font>
    <font>
      <b/>
      <sz val="16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rgb="FFFFFFFF"/>
      <name val="Times New Roman"/>
      <family val="1"/>
    </font>
    <font>
      <b/>
      <sz val="16"/>
      <color theme="1"/>
      <name val="Calibri"/>
      <family val="2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6"/>
      <color rgb="FFFFFFFF"/>
      <name val="Times New Roman"/>
      <family val="1"/>
    </font>
    <font>
      <b/>
      <sz val="22"/>
      <color rgb="FFFFFFFF"/>
      <name val="Times New Roman"/>
      <family val="1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b/>
      <sz val="24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62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228">
    <xf numFmtId="0" fontId="0" fillId="0" borderId="0" xfId="0"/>
    <xf numFmtId="0" fontId="0" fillId="0" borderId="0" xfId="0" applyBorder="1"/>
    <xf numFmtId="0" fontId="17" fillId="0" borderId="0" xfId="0" applyFont="1"/>
    <xf numFmtId="0" fontId="18" fillId="5" borderId="2" xfId="0" applyFont="1" applyFill="1" applyBorder="1" applyAlignment="1">
      <alignment horizontal="center"/>
    </xf>
    <xf numFmtId="0" fontId="0" fillId="5" borderId="2" xfId="0" applyFill="1" applyBorder="1"/>
    <xf numFmtId="0" fontId="0" fillId="0" borderId="2" xfId="0" applyBorder="1"/>
    <xf numFmtId="0" fontId="0" fillId="5" borderId="2" xfId="0" applyFont="1" applyFill="1" applyBorder="1" applyAlignment="1"/>
    <xf numFmtId="0" fontId="0" fillId="5" borderId="3" xfId="0" applyFill="1" applyBorder="1"/>
    <xf numFmtId="0" fontId="19" fillId="0" borderId="2" xfId="0" applyFont="1" applyBorder="1" applyAlignment="1">
      <alignment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1" fillId="6" borderId="4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0" fillId="6" borderId="4" xfId="0" applyFill="1" applyBorder="1"/>
    <xf numFmtId="0" fontId="0" fillId="7" borderId="4" xfId="0" applyFont="1" applyFill="1" applyBorder="1" applyAlignment="1">
      <alignment vertical="center" wrapText="1"/>
    </xf>
    <xf numFmtId="0" fontId="0" fillId="7" borderId="4" xfId="0" applyFont="1" applyFill="1" applyBorder="1"/>
    <xf numFmtId="0" fontId="22" fillId="0" borderId="0" xfId="0" applyFont="1"/>
    <xf numFmtId="0" fontId="0" fillId="4" borderId="2" xfId="0" applyFill="1" applyBorder="1"/>
    <xf numFmtId="0" fontId="21" fillId="5" borderId="0" xfId="0" applyFont="1" applyFill="1"/>
    <xf numFmtId="0" fontId="0" fillId="4" borderId="0" xfId="0" applyFill="1" applyBorder="1"/>
    <xf numFmtId="0" fontId="24" fillId="0" borderId="0" xfId="0" applyFont="1"/>
    <xf numFmtId="0" fontId="24" fillId="0" borderId="0" xfId="0" applyFont="1" applyAlignment="1">
      <alignment horizontal="left" vertical="center" indent="2"/>
    </xf>
    <xf numFmtId="0" fontId="17" fillId="4" borderId="2" xfId="0" applyFont="1" applyFill="1" applyBorder="1"/>
    <xf numFmtId="10" fontId="0" fillId="4" borderId="2" xfId="0" applyNumberFormat="1" applyFill="1" applyBorder="1" applyAlignment="1"/>
    <xf numFmtId="0" fontId="0" fillId="11" borderId="0" xfId="0" applyFill="1" applyBorder="1"/>
    <xf numFmtId="0" fontId="0" fillId="11" borderId="0" xfId="0" applyFill="1"/>
    <xf numFmtId="10" fontId="0" fillId="11" borderId="0" xfId="0" applyNumberFormat="1" applyFill="1" applyAlignment="1"/>
    <xf numFmtId="0" fontId="9" fillId="11" borderId="0" xfId="0" applyFont="1" applyFill="1" applyAlignment="1">
      <alignment vertical="center"/>
    </xf>
    <xf numFmtId="0" fontId="43" fillId="4" borderId="2" xfId="15" applyFont="1" applyFill="1" applyBorder="1" applyAlignment="1">
      <alignment wrapText="1"/>
    </xf>
    <xf numFmtId="10" fontId="44" fillId="4" borderId="2" xfId="0" applyNumberFormat="1" applyFont="1" applyFill="1" applyBorder="1" applyAlignment="1"/>
    <xf numFmtId="0" fontId="46" fillId="2" borderId="0" xfId="15" applyFont="1" applyFill="1" applyBorder="1" applyAlignment="1">
      <alignment horizontal="center"/>
    </xf>
    <xf numFmtId="10" fontId="42" fillId="2" borderId="0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8" fillId="4" borderId="2" xfId="15" applyFont="1" applyFill="1" applyBorder="1" applyAlignment="1" applyProtection="1">
      <alignment wrapText="1"/>
    </xf>
    <xf numFmtId="0" fontId="28" fillId="4" borderId="7" xfId="15" applyFont="1" applyFill="1" applyBorder="1" applyAlignment="1" applyProtection="1">
      <alignment wrapText="1"/>
    </xf>
    <xf numFmtId="10" fontId="0" fillId="4" borderId="2" xfId="0" applyNumberFormat="1" applyFill="1" applyBorder="1" applyAlignment="1" applyProtection="1"/>
    <xf numFmtId="0" fontId="29" fillId="2" borderId="0" xfId="15" applyFont="1" applyFill="1" applyBorder="1" applyAlignment="1" applyProtection="1">
      <alignment horizontal="center"/>
    </xf>
    <xf numFmtId="10" fontId="30" fillId="2" borderId="0" xfId="0" applyNumberFormat="1" applyFont="1" applyFill="1" applyBorder="1" applyAlignment="1" applyProtection="1">
      <alignment horizontal="center"/>
    </xf>
    <xf numFmtId="0" fontId="28" fillId="4" borderId="2" xfId="15" applyFont="1" applyFill="1" applyBorder="1" applyAlignment="1">
      <alignment vertical="center" wrapText="1"/>
    </xf>
    <xf numFmtId="0" fontId="28" fillId="4" borderId="7" xfId="15" applyFont="1" applyFill="1" applyBorder="1" applyAlignment="1">
      <alignment vertical="center" wrapText="1"/>
    </xf>
    <xf numFmtId="0" fontId="28" fillId="4" borderId="2" xfId="15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5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56" fillId="8" borderId="0" xfId="0" applyFont="1" applyFill="1" applyAlignment="1">
      <alignment horizontal="center" vertical="center"/>
    </xf>
    <xf numFmtId="0" fontId="54" fillId="4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vertical="center" wrapText="1"/>
    </xf>
    <xf numFmtId="0" fontId="10" fillId="13" borderId="0" xfId="0" applyFont="1" applyFill="1" applyBorder="1" applyAlignment="1" applyProtection="1">
      <alignment vertical="center" wrapText="1"/>
    </xf>
    <xf numFmtId="0" fontId="55" fillId="13" borderId="0" xfId="0" applyFont="1" applyFill="1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0" fontId="39" fillId="10" borderId="0" xfId="0" applyFont="1" applyFill="1" applyBorder="1" applyAlignment="1" applyProtection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5" fillId="4" borderId="2" xfId="15" applyFont="1" applyFill="1" applyBorder="1" applyAlignment="1" applyProtection="1">
      <alignment horizontal="center"/>
      <protection locked="0"/>
    </xf>
    <xf numFmtId="0" fontId="5" fillId="4" borderId="11" xfId="15" applyFont="1" applyFill="1" applyBorder="1" applyAlignment="1">
      <alignment horizontal="center" vertical="center"/>
    </xf>
    <xf numFmtId="0" fontId="5" fillId="4" borderId="8" xfId="15" applyFont="1" applyFill="1" applyBorder="1" applyAlignment="1">
      <alignment horizontal="center" vertical="center"/>
    </xf>
    <xf numFmtId="0" fontId="5" fillId="4" borderId="9" xfId="15" applyFont="1" applyFill="1" applyBorder="1" applyAlignment="1">
      <alignment horizontal="center" vertical="center"/>
    </xf>
    <xf numFmtId="0" fontId="5" fillId="4" borderId="12" xfId="15" applyFont="1" applyFill="1" applyBorder="1" applyAlignment="1">
      <alignment horizontal="center" vertical="center"/>
    </xf>
    <xf numFmtId="0" fontId="5" fillId="4" borderId="10" xfId="15" applyFont="1" applyFill="1" applyBorder="1" applyAlignment="1">
      <alignment horizontal="center" vertical="center"/>
    </xf>
    <xf numFmtId="0" fontId="5" fillId="4" borderId="13" xfId="15" applyFont="1" applyFill="1" applyBorder="1" applyAlignment="1">
      <alignment horizontal="center" vertical="center"/>
    </xf>
    <xf numFmtId="0" fontId="5" fillId="4" borderId="5" xfId="15" applyFont="1" applyFill="1" applyBorder="1" applyAlignment="1">
      <alignment horizontal="center"/>
    </xf>
    <xf numFmtId="0" fontId="5" fillId="4" borderId="6" xfId="15" applyFont="1" applyFill="1" applyBorder="1" applyAlignment="1">
      <alignment horizontal="center"/>
    </xf>
    <xf numFmtId="0" fontId="5" fillId="4" borderId="7" xfId="15" applyFont="1" applyFill="1" applyBorder="1" applyAlignment="1">
      <alignment horizontal="center"/>
    </xf>
    <xf numFmtId="0" fontId="5" fillId="4" borderId="2" xfId="15" applyFont="1" applyFill="1" applyBorder="1" applyAlignment="1">
      <alignment horizontal="center"/>
    </xf>
    <xf numFmtId="0" fontId="5" fillId="4" borderId="2" xfId="15" applyFont="1" applyFill="1" applyBorder="1" applyAlignment="1">
      <alignment horizontal="center" wrapText="1"/>
    </xf>
    <xf numFmtId="0" fontId="41" fillId="2" borderId="17" xfId="0" applyFont="1" applyFill="1" applyBorder="1" applyAlignment="1" applyProtection="1">
      <alignment horizontal="center" vertical="center" wrapText="1"/>
      <protection locked="0"/>
    </xf>
    <xf numFmtId="0" fontId="41" fillId="2" borderId="6" xfId="0" applyFont="1" applyFill="1" applyBorder="1" applyAlignment="1" applyProtection="1">
      <alignment horizontal="center" vertical="center" wrapText="1"/>
      <protection locked="0"/>
    </xf>
    <xf numFmtId="0" fontId="5" fillId="4" borderId="5" xfId="15" applyFont="1" applyFill="1" applyBorder="1" applyAlignment="1">
      <alignment horizontal="center" wrapText="1"/>
    </xf>
    <xf numFmtId="0" fontId="5" fillId="4" borderId="6" xfId="15" applyFont="1" applyFill="1" applyBorder="1" applyAlignment="1">
      <alignment horizontal="center" wrapText="1"/>
    </xf>
    <xf numFmtId="0" fontId="5" fillId="4" borderId="7" xfId="15" applyFont="1" applyFill="1" applyBorder="1" applyAlignment="1">
      <alignment horizontal="center" wrapText="1"/>
    </xf>
    <xf numFmtId="0" fontId="5" fillId="4" borderId="5" xfId="15" applyFont="1" applyFill="1" applyBorder="1" applyAlignment="1">
      <alignment horizontal="center" vertical="center" wrapText="1"/>
    </xf>
    <xf numFmtId="0" fontId="5" fillId="4" borderId="6" xfId="15" applyFont="1" applyFill="1" applyBorder="1" applyAlignment="1">
      <alignment horizontal="center" vertical="center" wrapText="1"/>
    </xf>
    <xf numFmtId="0" fontId="5" fillId="4" borderId="7" xfId="15" applyFont="1" applyFill="1" applyBorder="1" applyAlignment="1">
      <alignment horizontal="center" vertical="center" wrapText="1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5" fillId="4" borderId="0" xfId="15" applyFont="1" applyFill="1" applyBorder="1" applyAlignment="1">
      <alignment horizontal="center" vertical="center"/>
    </xf>
    <xf numFmtId="0" fontId="5" fillId="4" borderId="16" xfId="15" applyFont="1" applyFill="1" applyBorder="1" applyAlignment="1">
      <alignment horizontal="center" vertical="center"/>
    </xf>
    <xf numFmtId="0" fontId="5" fillId="4" borderId="2" xfId="15" applyFont="1" applyFill="1" applyBorder="1" applyAlignment="1">
      <alignment horizontal="center" vertical="center" wrapText="1"/>
    </xf>
    <xf numFmtId="10" fontId="5" fillId="4" borderId="5" xfId="15" applyNumberFormat="1" applyFont="1" applyFill="1" applyBorder="1" applyAlignment="1" applyProtection="1">
      <alignment horizontal="center" wrapText="1"/>
      <protection locked="0"/>
    </xf>
    <xf numFmtId="10" fontId="5" fillId="4" borderId="6" xfId="15" applyNumberFormat="1" applyFont="1" applyFill="1" applyBorder="1" applyAlignment="1" applyProtection="1">
      <alignment horizontal="center" wrapText="1"/>
      <protection locked="0"/>
    </xf>
    <xf numFmtId="10" fontId="5" fillId="4" borderId="7" xfId="15" applyNumberFormat="1" applyFont="1" applyFill="1" applyBorder="1" applyAlignment="1" applyProtection="1">
      <alignment horizontal="center" wrapText="1"/>
      <protection locked="0"/>
    </xf>
    <xf numFmtId="0" fontId="5" fillId="4" borderId="5" xfId="15" applyFont="1" applyFill="1" applyBorder="1" applyAlignment="1" applyProtection="1">
      <alignment horizontal="center"/>
      <protection locked="0"/>
    </xf>
    <xf numFmtId="0" fontId="5" fillId="4" borderId="6" xfId="15" applyFont="1" applyFill="1" applyBorder="1" applyAlignment="1" applyProtection="1">
      <alignment horizontal="center"/>
      <protection locked="0"/>
    </xf>
    <xf numFmtId="0" fontId="5" fillId="4" borderId="7" xfId="15" applyFont="1" applyFill="1" applyBorder="1" applyAlignment="1" applyProtection="1">
      <alignment horizontal="center"/>
      <protection locked="0"/>
    </xf>
    <xf numFmtId="0" fontId="5" fillId="4" borderId="5" xfId="15" applyFont="1" applyFill="1" applyBorder="1" applyAlignment="1" applyProtection="1">
      <alignment horizontal="center" vertical="center"/>
      <protection locked="0"/>
    </xf>
    <xf numFmtId="0" fontId="5" fillId="4" borderId="6" xfId="15" applyFont="1" applyFill="1" applyBorder="1" applyAlignment="1" applyProtection="1">
      <alignment horizontal="center" vertical="center"/>
      <protection locked="0"/>
    </xf>
    <xf numFmtId="0" fontId="5" fillId="4" borderId="7" xfId="15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 applyProtection="1">
      <alignment horizontal="center" vertical="center" wrapText="1"/>
      <protection locked="0"/>
    </xf>
    <xf numFmtId="0" fontId="33" fillId="2" borderId="0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 applyProtection="1">
      <alignment horizontal="center" vertical="center" wrapText="1"/>
    </xf>
    <xf numFmtId="0" fontId="38" fillId="10" borderId="0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21" fillId="12" borderId="2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28" fillId="4" borderId="2" xfId="15" applyFont="1" applyFill="1" applyBorder="1" applyAlignment="1">
      <alignment horizontal="center" vertical="center" wrapText="1"/>
    </xf>
    <xf numFmtId="0" fontId="28" fillId="4" borderId="5" xfId="15" applyFont="1" applyFill="1" applyBorder="1" applyAlignment="1">
      <alignment horizontal="center" vertical="center" wrapText="1"/>
    </xf>
    <xf numFmtId="0" fontId="28" fillId="4" borderId="6" xfId="15" applyFont="1" applyFill="1" applyBorder="1" applyAlignment="1">
      <alignment horizontal="center" vertical="center" wrapText="1"/>
    </xf>
    <xf numFmtId="0" fontId="28" fillId="4" borderId="7" xfId="15" applyFont="1" applyFill="1" applyBorder="1" applyAlignment="1">
      <alignment horizontal="center" vertical="center" wrapText="1"/>
    </xf>
    <xf numFmtId="1" fontId="36" fillId="4" borderId="14" xfId="0" applyNumberFormat="1" applyFont="1" applyFill="1" applyBorder="1" applyAlignment="1">
      <alignment horizontal="center" vertical="center"/>
    </xf>
    <xf numFmtId="1" fontId="36" fillId="4" borderId="3" xfId="0" applyNumberFormat="1" applyFont="1" applyFill="1" applyBorder="1" applyAlignment="1">
      <alignment horizontal="center" vertical="center"/>
    </xf>
    <xf numFmtId="1" fontId="36" fillId="4" borderId="15" xfId="0" applyNumberFormat="1" applyFont="1" applyFill="1" applyBorder="1" applyAlignment="1">
      <alignment horizontal="center" vertical="center"/>
    </xf>
    <xf numFmtId="10" fontId="0" fillId="4" borderId="2" xfId="0" applyNumberFormat="1" applyFill="1" applyBorder="1" applyAlignment="1" applyProtection="1">
      <alignment horizontal="center"/>
      <protection locked="0"/>
    </xf>
    <xf numFmtId="10" fontId="0" fillId="4" borderId="5" xfId="0" applyNumberFormat="1" applyFill="1" applyBorder="1" applyAlignment="1" applyProtection="1">
      <alignment horizontal="center"/>
      <protection locked="0"/>
    </xf>
    <xf numFmtId="10" fontId="0" fillId="4" borderId="6" xfId="0" applyNumberFormat="1" applyFill="1" applyBorder="1" applyAlignment="1" applyProtection="1">
      <alignment horizontal="center"/>
      <protection locked="0"/>
    </xf>
    <xf numFmtId="10" fontId="0" fillId="4" borderId="7" xfId="0" applyNumberFormat="1" applyFill="1" applyBorder="1" applyAlignment="1" applyProtection="1">
      <alignment horizontal="center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34" fillId="9" borderId="5" xfId="15" applyFont="1" applyFill="1" applyBorder="1" applyAlignment="1">
      <alignment horizontal="center"/>
    </xf>
    <xf numFmtId="0" fontId="34" fillId="9" borderId="6" xfId="15" applyFont="1" applyFill="1" applyBorder="1" applyAlignment="1">
      <alignment horizontal="center"/>
    </xf>
    <xf numFmtId="0" fontId="34" fillId="9" borderId="7" xfId="15" applyFont="1" applyFill="1" applyBorder="1" applyAlignment="1">
      <alignment horizontal="center"/>
    </xf>
    <xf numFmtId="10" fontId="32" fillId="9" borderId="5" xfId="0" applyNumberFormat="1" applyFont="1" applyFill="1" applyBorder="1" applyAlignment="1">
      <alignment horizontal="center"/>
    </xf>
    <xf numFmtId="10" fontId="32" fillId="9" borderId="6" xfId="0" applyNumberFormat="1" applyFont="1" applyFill="1" applyBorder="1" applyAlignment="1">
      <alignment horizontal="center"/>
    </xf>
    <xf numFmtId="10" fontId="32" fillId="9" borderId="7" xfId="0" applyNumberFormat="1" applyFont="1" applyFill="1" applyBorder="1" applyAlignment="1">
      <alignment horizontal="center"/>
    </xf>
    <xf numFmtId="10" fontId="35" fillId="9" borderId="2" xfId="0" applyNumberFormat="1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4" fillId="9" borderId="2" xfId="15" applyFont="1" applyFill="1" applyBorder="1" applyAlignment="1">
      <alignment horizontal="center"/>
    </xf>
    <xf numFmtId="10" fontId="32" fillId="9" borderId="2" xfId="0" applyNumberFormat="1" applyFont="1" applyFill="1" applyBorder="1" applyAlignment="1">
      <alignment horizontal="center"/>
    </xf>
    <xf numFmtId="0" fontId="9" fillId="12" borderId="2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 wrapText="1"/>
    </xf>
    <xf numFmtId="0" fontId="52" fillId="4" borderId="2" xfId="15" applyFont="1" applyFill="1" applyBorder="1" applyAlignment="1" applyProtection="1">
      <alignment horizontal="center"/>
      <protection locked="0"/>
    </xf>
    <xf numFmtId="0" fontId="39" fillId="10" borderId="1" xfId="0" applyFont="1" applyFill="1" applyBorder="1" applyAlignment="1">
      <alignment horizontal="center" vertical="center" wrapText="1"/>
    </xf>
    <xf numFmtId="0" fontId="38" fillId="10" borderId="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/>
    </xf>
    <xf numFmtId="0" fontId="4" fillId="4" borderId="2" xfId="15" applyFont="1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0" fontId="48" fillId="10" borderId="2" xfId="0" applyNumberFormat="1" applyFont="1" applyFill="1" applyBorder="1" applyAlignment="1">
      <alignment horizontal="center" vertical="center"/>
    </xf>
    <xf numFmtId="0" fontId="46" fillId="10" borderId="2" xfId="15" applyFont="1" applyFill="1" applyBorder="1" applyAlignment="1">
      <alignment horizontal="center" vertical="center"/>
    </xf>
    <xf numFmtId="0" fontId="51" fillId="2" borderId="8" xfId="0" applyFont="1" applyFill="1" applyBorder="1" applyAlignment="1">
      <alignment horizontal="center" vertical="center"/>
    </xf>
    <xf numFmtId="0" fontId="51" fillId="2" borderId="0" xfId="0" applyFont="1" applyFill="1" applyBorder="1" applyAlignment="1">
      <alignment horizontal="center" vertical="center"/>
    </xf>
    <xf numFmtId="0" fontId="45" fillId="8" borderId="0" xfId="15" applyFont="1" applyFill="1" applyAlignment="1">
      <alignment horizontal="center" wrapText="1"/>
    </xf>
    <xf numFmtId="10" fontId="42" fillId="9" borderId="11" xfId="0" applyNumberFormat="1" applyFont="1" applyFill="1" applyBorder="1" applyAlignment="1">
      <alignment horizontal="center" wrapText="1"/>
    </xf>
    <xf numFmtId="10" fontId="42" fillId="9" borderId="9" xfId="0" applyNumberFormat="1" applyFont="1" applyFill="1" applyBorder="1" applyAlignment="1">
      <alignment horizontal="center" wrapText="1"/>
    </xf>
    <xf numFmtId="10" fontId="42" fillId="9" borderId="12" xfId="0" applyNumberFormat="1" applyFont="1" applyFill="1" applyBorder="1" applyAlignment="1">
      <alignment horizontal="center" wrapText="1"/>
    </xf>
    <xf numFmtId="10" fontId="42" fillId="9" borderId="13" xfId="0" applyNumberFormat="1" applyFont="1" applyFill="1" applyBorder="1" applyAlignment="1">
      <alignment horizontal="center" wrapText="1"/>
    </xf>
    <xf numFmtId="10" fontId="49" fillId="10" borderId="11" xfId="0" applyNumberFormat="1" applyFont="1" applyFill="1" applyBorder="1" applyAlignment="1">
      <alignment horizontal="center" vertical="center"/>
    </xf>
    <xf numFmtId="10" fontId="49" fillId="10" borderId="8" xfId="0" applyNumberFormat="1" applyFont="1" applyFill="1" applyBorder="1" applyAlignment="1">
      <alignment horizontal="center" vertical="center"/>
    </xf>
    <xf numFmtId="10" fontId="49" fillId="10" borderId="9" xfId="0" applyNumberFormat="1" applyFont="1" applyFill="1" applyBorder="1" applyAlignment="1">
      <alignment horizontal="center" vertical="center"/>
    </xf>
    <xf numFmtId="10" fontId="49" fillId="10" borderId="12" xfId="0" applyNumberFormat="1" applyFont="1" applyFill="1" applyBorder="1" applyAlignment="1">
      <alignment horizontal="center" vertical="center"/>
    </xf>
    <xf numFmtId="10" fontId="49" fillId="10" borderId="10" xfId="0" applyNumberFormat="1" applyFont="1" applyFill="1" applyBorder="1" applyAlignment="1">
      <alignment horizontal="center" vertical="center"/>
    </xf>
    <xf numFmtId="10" fontId="49" fillId="10" borderId="13" xfId="0" applyNumberFormat="1" applyFont="1" applyFill="1" applyBorder="1" applyAlignment="1">
      <alignment horizontal="center" vertical="center"/>
    </xf>
    <xf numFmtId="10" fontId="42" fillId="9" borderId="2" xfId="0" applyNumberFormat="1" applyFont="1" applyFill="1" applyBorder="1" applyAlignment="1">
      <alignment horizontal="center" wrapText="1"/>
    </xf>
    <xf numFmtId="10" fontId="42" fillId="9" borderId="8" xfId="0" applyNumberFormat="1" applyFont="1" applyFill="1" applyBorder="1" applyAlignment="1">
      <alignment horizontal="center"/>
    </xf>
    <xf numFmtId="0" fontId="46" fillId="9" borderId="8" xfId="15" applyFont="1" applyFill="1" applyBorder="1" applyAlignment="1">
      <alignment horizontal="center"/>
    </xf>
    <xf numFmtId="0" fontId="45" fillId="4" borderId="5" xfId="15" applyFont="1" applyFill="1" applyBorder="1" applyAlignment="1">
      <alignment horizontal="center"/>
    </xf>
    <xf numFmtId="0" fontId="45" fillId="4" borderId="6" xfId="15" applyFont="1" applyFill="1" applyBorder="1" applyAlignment="1">
      <alignment horizontal="center"/>
    </xf>
    <xf numFmtId="0" fontId="45" fillId="4" borderId="7" xfId="15" applyFont="1" applyFill="1" applyBorder="1" applyAlignment="1">
      <alignment horizontal="center"/>
    </xf>
    <xf numFmtId="0" fontId="5" fillId="8" borderId="0" xfId="15" applyFont="1" applyFill="1" applyAlignment="1">
      <alignment horizontal="center" wrapText="1"/>
    </xf>
    <xf numFmtId="10" fontId="42" fillId="9" borderId="2" xfId="0" applyNumberFormat="1" applyFont="1" applyFill="1" applyBorder="1" applyAlignment="1">
      <alignment horizontal="center" vertical="center" wrapText="1"/>
    </xf>
    <xf numFmtId="0" fontId="43" fillId="4" borderId="5" xfId="15" applyFont="1" applyFill="1" applyBorder="1" applyAlignment="1">
      <alignment horizontal="center" wrapText="1"/>
    </xf>
    <xf numFmtId="0" fontId="43" fillId="4" borderId="6" xfId="15" applyFont="1" applyFill="1" applyBorder="1" applyAlignment="1">
      <alignment horizontal="center" wrapText="1"/>
    </xf>
    <xf numFmtId="0" fontId="43" fillId="4" borderId="7" xfId="15" applyFont="1" applyFill="1" applyBorder="1" applyAlignment="1">
      <alignment horizontal="center" wrapText="1"/>
    </xf>
    <xf numFmtId="1" fontId="47" fillId="4" borderId="14" xfId="0" applyNumberFormat="1" applyFont="1" applyFill="1" applyBorder="1" applyAlignment="1">
      <alignment horizontal="center" vertical="center"/>
    </xf>
    <xf numFmtId="1" fontId="47" fillId="4" borderId="3" xfId="0" applyNumberFormat="1" applyFont="1" applyFill="1" applyBorder="1" applyAlignment="1">
      <alignment horizontal="center" vertical="center"/>
    </xf>
    <xf numFmtId="0" fontId="45" fillId="4" borderId="5" xfId="15" applyFont="1" applyFill="1" applyBorder="1" applyAlignment="1">
      <alignment horizontal="center" wrapText="1"/>
    </xf>
    <xf numFmtId="0" fontId="45" fillId="4" borderId="6" xfId="15" applyFont="1" applyFill="1" applyBorder="1" applyAlignment="1">
      <alignment horizontal="center" wrapText="1"/>
    </xf>
    <xf numFmtId="0" fontId="45" fillId="4" borderId="7" xfId="15" applyFont="1" applyFill="1" applyBorder="1" applyAlignment="1">
      <alignment horizontal="center" wrapText="1"/>
    </xf>
    <xf numFmtId="0" fontId="46" fillId="2" borderId="10" xfId="15" applyFont="1" applyFill="1" applyBorder="1" applyAlignment="1">
      <alignment horizontal="center"/>
    </xf>
    <xf numFmtId="10" fontId="42" fillId="9" borderId="11" xfId="0" applyNumberFormat="1" applyFont="1" applyFill="1" applyBorder="1" applyAlignment="1">
      <alignment horizontal="center" vertical="center" wrapText="1"/>
    </xf>
    <xf numFmtId="10" fontId="42" fillId="9" borderId="9" xfId="0" applyNumberFormat="1" applyFont="1" applyFill="1" applyBorder="1" applyAlignment="1">
      <alignment horizontal="center" vertical="center" wrapText="1"/>
    </xf>
    <xf numFmtId="10" fontId="42" fillId="9" borderId="12" xfId="0" applyNumberFormat="1" applyFont="1" applyFill="1" applyBorder="1" applyAlignment="1">
      <alignment horizontal="center" vertical="center" wrapText="1"/>
    </xf>
    <xf numFmtId="10" fontId="42" fillId="9" borderId="13" xfId="0" applyNumberFormat="1" applyFont="1" applyFill="1" applyBorder="1" applyAlignment="1">
      <alignment horizontal="center" vertical="center" wrapText="1"/>
    </xf>
    <xf numFmtId="10" fontId="49" fillId="10" borderId="11" xfId="0" applyNumberFormat="1" applyFont="1" applyFill="1" applyBorder="1" applyAlignment="1" applyProtection="1">
      <alignment horizontal="center" vertical="center"/>
    </xf>
    <xf numFmtId="10" fontId="49" fillId="10" borderId="8" xfId="0" applyNumberFormat="1" applyFont="1" applyFill="1" applyBorder="1" applyAlignment="1" applyProtection="1">
      <alignment horizontal="center" vertical="center"/>
    </xf>
    <xf numFmtId="10" fontId="49" fillId="10" borderId="9" xfId="0" applyNumberFormat="1" applyFont="1" applyFill="1" applyBorder="1" applyAlignment="1" applyProtection="1">
      <alignment horizontal="center" vertical="center"/>
    </xf>
    <xf numFmtId="10" fontId="49" fillId="10" borderId="12" xfId="0" applyNumberFormat="1" applyFont="1" applyFill="1" applyBorder="1" applyAlignment="1" applyProtection="1">
      <alignment horizontal="center" vertical="center"/>
    </xf>
    <xf numFmtId="10" fontId="49" fillId="10" borderId="10" xfId="0" applyNumberFormat="1" applyFont="1" applyFill="1" applyBorder="1" applyAlignment="1" applyProtection="1">
      <alignment horizontal="center" vertical="center"/>
    </xf>
    <xf numFmtId="10" fontId="49" fillId="10" borderId="13" xfId="0" applyNumberFormat="1" applyFont="1" applyFill="1" applyBorder="1" applyAlignment="1" applyProtection="1">
      <alignment horizontal="center" vertical="center"/>
    </xf>
    <xf numFmtId="10" fontId="35" fillId="9" borderId="11" xfId="0" applyNumberFormat="1" applyFont="1" applyFill="1" applyBorder="1" applyAlignment="1" applyProtection="1">
      <alignment horizontal="center" wrapText="1"/>
    </xf>
    <xf numFmtId="10" fontId="35" fillId="9" borderId="9" xfId="0" applyNumberFormat="1" applyFont="1" applyFill="1" applyBorder="1" applyAlignment="1" applyProtection="1">
      <alignment horizontal="center" wrapText="1"/>
    </xf>
    <xf numFmtId="10" fontId="35" fillId="9" borderId="12" xfId="0" applyNumberFormat="1" applyFont="1" applyFill="1" applyBorder="1" applyAlignment="1" applyProtection="1">
      <alignment horizontal="center" wrapText="1"/>
    </xf>
    <xf numFmtId="10" fontId="35" fillId="9" borderId="13" xfId="0" applyNumberFormat="1" applyFont="1" applyFill="1" applyBorder="1" applyAlignment="1" applyProtection="1">
      <alignment horizontal="center" wrapText="1"/>
    </xf>
    <xf numFmtId="1" fontId="36" fillId="4" borderId="14" xfId="0" applyNumberFormat="1" applyFont="1" applyFill="1" applyBorder="1" applyAlignment="1" applyProtection="1">
      <alignment horizontal="center" vertical="center"/>
    </xf>
    <xf numFmtId="1" fontId="36" fillId="4" borderId="3" xfId="0" applyNumberFormat="1" applyFont="1" applyFill="1" applyBorder="1" applyAlignment="1" applyProtection="1">
      <alignment horizontal="center" vertical="center"/>
    </xf>
    <xf numFmtId="1" fontId="36" fillId="4" borderId="15" xfId="0" applyNumberFormat="1" applyFont="1" applyFill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center" vertical="center" wrapText="1"/>
    </xf>
    <xf numFmtId="0" fontId="31" fillId="2" borderId="8" xfId="0" applyFont="1" applyFill="1" applyBorder="1" applyAlignment="1" applyProtection="1">
      <alignment horizontal="center" vertical="center"/>
    </xf>
    <xf numFmtId="0" fontId="31" fillId="2" borderId="0" xfId="0" applyFont="1" applyFill="1" applyBorder="1" applyAlignment="1" applyProtection="1">
      <alignment horizontal="center" vertical="center"/>
    </xf>
    <xf numFmtId="10" fontId="35" fillId="9" borderId="2" xfId="0" applyNumberFormat="1" applyFont="1" applyFill="1" applyBorder="1" applyAlignment="1" applyProtection="1">
      <alignment horizontal="center" wrapText="1"/>
    </xf>
    <xf numFmtId="0" fontId="29" fillId="10" borderId="2" xfId="15" applyFont="1" applyFill="1" applyBorder="1" applyAlignment="1" applyProtection="1">
      <alignment horizontal="center" vertical="center"/>
    </xf>
    <xf numFmtId="10" fontId="49" fillId="10" borderId="2" xfId="0" applyNumberFormat="1" applyFont="1" applyFill="1" applyBorder="1" applyAlignment="1" applyProtection="1">
      <alignment horizontal="center" vertical="center"/>
    </xf>
    <xf numFmtId="0" fontId="29" fillId="9" borderId="8" xfId="15" applyFont="1" applyFill="1" applyBorder="1" applyAlignment="1" applyProtection="1">
      <alignment horizontal="center"/>
    </xf>
    <xf numFmtId="10" fontId="30" fillId="9" borderId="8" xfId="0" applyNumberFormat="1" applyFont="1" applyFill="1" applyBorder="1" applyAlignment="1" applyProtection="1">
      <alignment horizontal="center"/>
    </xf>
    <xf numFmtId="0" fontId="5" fillId="4" borderId="2" xfId="15" applyFont="1" applyFill="1" applyBorder="1" applyAlignment="1" applyProtection="1">
      <alignment horizontal="center" wrapText="1"/>
    </xf>
    <xf numFmtId="0" fontId="5" fillId="4" borderId="2" xfId="15" applyFont="1" applyFill="1" applyBorder="1" applyAlignment="1" applyProtection="1">
      <alignment horizontal="center"/>
    </xf>
    <xf numFmtId="0" fontId="28" fillId="4" borderId="2" xfId="15" applyFont="1" applyFill="1" applyBorder="1" applyAlignment="1" applyProtection="1">
      <alignment horizontal="center" wrapText="1"/>
    </xf>
    <xf numFmtId="0" fontId="28" fillId="4" borderId="5" xfId="15" applyFont="1" applyFill="1" applyBorder="1" applyAlignment="1" applyProtection="1">
      <alignment horizontal="center" wrapText="1"/>
      <protection locked="0"/>
    </xf>
    <xf numFmtId="0" fontId="28" fillId="4" borderId="6" xfId="15" applyFont="1" applyFill="1" applyBorder="1" applyAlignment="1" applyProtection="1">
      <alignment horizontal="center" wrapText="1"/>
      <protection locked="0"/>
    </xf>
    <xf numFmtId="0" fontId="28" fillId="4" borderId="7" xfId="15" applyFont="1" applyFill="1" applyBorder="1" applyAlignment="1" applyProtection="1">
      <alignment horizontal="center" wrapText="1"/>
      <protection locked="0"/>
    </xf>
    <xf numFmtId="0" fontId="29" fillId="2" borderId="10" xfId="15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 vertical="center" wrapText="1"/>
    </xf>
    <xf numFmtId="0" fontId="5" fillId="8" borderId="0" xfId="15" applyFont="1" applyFill="1" applyAlignment="1" applyProtection="1">
      <alignment horizontal="center" wrapText="1"/>
    </xf>
    <xf numFmtId="0" fontId="28" fillId="4" borderId="5" xfId="15" applyFont="1" applyFill="1" applyBorder="1" applyAlignment="1">
      <alignment horizontal="center" wrapText="1"/>
    </xf>
    <xf numFmtId="0" fontId="28" fillId="4" borderId="6" xfId="15" applyFont="1" applyFill="1" applyBorder="1" applyAlignment="1">
      <alignment horizontal="center" wrapText="1"/>
    </xf>
    <xf numFmtId="0" fontId="28" fillId="4" borderId="7" xfId="15" applyFont="1" applyFill="1" applyBorder="1" applyAlignment="1">
      <alignment horizontal="center" wrapText="1"/>
    </xf>
    <xf numFmtId="10" fontId="50" fillId="10" borderId="11" xfId="0" applyNumberFormat="1" applyFont="1" applyFill="1" applyBorder="1" applyAlignment="1" applyProtection="1">
      <alignment horizontal="center" vertical="center"/>
    </xf>
    <xf numFmtId="10" fontId="50" fillId="10" borderId="8" xfId="0" applyNumberFormat="1" applyFont="1" applyFill="1" applyBorder="1" applyAlignment="1" applyProtection="1">
      <alignment horizontal="center" vertical="center"/>
    </xf>
    <xf numFmtId="10" fontId="50" fillId="10" borderId="9" xfId="0" applyNumberFormat="1" applyFont="1" applyFill="1" applyBorder="1" applyAlignment="1" applyProtection="1">
      <alignment horizontal="center" vertical="center"/>
    </xf>
    <xf numFmtId="10" fontId="50" fillId="10" borderId="12" xfId="0" applyNumberFormat="1" applyFont="1" applyFill="1" applyBorder="1" applyAlignment="1" applyProtection="1">
      <alignment horizontal="center" vertical="center"/>
    </xf>
    <xf numFmtId="10" fontId="50" fillId="10" borderId="10" xfId="0" applyNumberFormat="1" applyFont="1" applyFill="1" applyBorder="1" applyAlignment="1" applyProtection="1">
      <alignment horizontal="center" vertical="center"/>
    </xf>
    <xf numFmtId="10" fontId="50" fillId="10" borderId="13" xfId="0" applyNumberFormat="1" applyFont="1" applyFill="1" applyBorder="1" applyAlignment="1" applyProtection="1">
      <alignment horizontal="center" vertical="center"/>
    </xf>
    <xf numFmtId="10" fontId="35" fillId="9" borderId="11" xfId="0" applyNumberFormat="1" applyFont="1" applyFill="1" applyBorder="1" applyAlignment="1" applyProtection="1">
      <alignment horizontal="center" vertical="center" wrapText="1"/>
    </xf>
    <xf numFmtId="10" fontId="35" fillId="9" borderId="9" xfId="0" applyNumberFormat="1" applyFont="1" applyFill="1" applyBorder="1" applyAlignment="1" applyProtection="1">
      <alignment horizontal="center" vertical="center" wrapText="1"/>
    </xf>
    <xf numFmtId="10" fontId="35" fillId="9" borderId="12" xfId="0" applyNumberFormat="1" applyFont="1" applyFill="1" applyBorder="1" applyAlignment="1" applyProtection="1">
      <alignment horizontal="center" vertical="center" wrapText="1"/>
    </xf>
    <xf numFmtId="10" fontId="35" fillId="9" borderId="13" xfId="0" applyNumberFormat="1" applyFont="1" applyFill="1" applyBorder="1" applyAlignment="1" applyProtection="1">
      <alignment horizontal="center" vertical="center" wrapText="1"/>
    </xf>
    <xf numFmtId="0" fontId="28" fillId="4" borderId="5" xfId="15" applyFont="1" applyFill="1" applyBorder="1" applyAlignment="1" applyProtection="1">
      <alignment horizontal="center" wrapText="1"/>
    </xf>
    <xf numFmtId="0" fontId="28" fillId="4" borderId="6" xfId="15" applyFont="1" applyFill="1" applyBorder="1" applyAlignment="1" applyProtection="1">
      <alignment horizontal="center" wrapText="1"/>
    </xf>
    <xf numFmtId="0" fontId="28" fillId="4" borderId="7" xfId="15" applyFont="1" applyFill="1" applyBorder="1" applyAlignment="1" applyProtection="1">
      <alignment horizontal="center" wrapText="1"/>
    </xf>
    <xf numFmtId="10" fontId="35" fillId="9" borderId="2" xfId="0" applyNumberFormat="1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8" fillId="4" borderId="2" xfId="15" applyFont="1" applyFill="1" applyBorder="1" applyAlignment="1" applyProtection="1">
      <alignment horizontal="center" vertical="center" wrapText="1"/>
    </xf>
    <xf numFmtId="0" fontId="55" fillId="2" borderId="0" xfId="0" applyFont="1" applyFill="1" applyAlignment="1">
      <alignment horizontal="center" vertical="center"/>
    </xf>
  </cellXfs>
  <cellStyles count="80">
    <cellStyle name="Lien hypertexte 2" xfId="26"/>
    <cellStyle name="Lien hypertexte 3" xfId="14"/>
    <cellStyle name="Normal" xfId="0" builtinId="0"/>
    <cellStyle name="Normal 10" xfId="15"/>
    <cellStyle name="Normal 11" xfId="17"/>
    <cellStyle name="Normal 12" xfId="27"/>
    <cellStyle name="Normal 13" xfId="16"/>
    <cellStyle name="Normal 14" xfId="28"/>
    <cellStyle name="Normal 15" xfId="18"/>
    <cellStyle name="Normal 16" xfId="29"/>
    <cellStyle name="Normal 17" xfId="20"/>
    <cellStyle name="Normal 18" xfId="30"/>
    <cellStyle name="Normal 19" xfId="31"/>
    <cellStyle name="Normal 2" xfId="2"/>
    <cellStyle name="Normal 2 2" xfId="3"/>
    <cellStyle name="Normal 2 3" xfId="4"/>
    <cellStyle name="Normal 2 4" xfId="6"/>
    <cellStyle name="Normal 2 5" xfId="8"/>
    <cellStyle name="Normal 20" xfId="32"/>
    <cellStyle name="Normal 21" xfId="33"/>
    <cellStyle name="Normal 22" xfId="34"/>
    <cellStyle name="Normal 23" xfId="35"/>
    <cellStyle name="Normal 24" xfId="36"/>
    <cellStyle name="Normal 25" xfId="37"/>
    <cellStyle name="Normal 26" xfId="38"/>
    <cellStyle name="Normal 27" xfId="39"/>
    <cellStyle name="Normal 28" xfId="40"/>
    <cellStyle name="Normal 29" xfId="41"/>
    <cellStyle name="Normal 3" xfId="9"/>
    <cellStyle name="Normal 3 2" xfId="21"/>
    <cellStyle name="Normal 30" xfId="42"/>
    <cellStyle name="Normal 31" xfId="43"/>
    <cellStyle name="Normal 32" xfId="44"/>
    <cellStyle name="Normal 33" xfId="45"/>
    <cellStyle name="Normal 34" xfId="46"/>
    <cellStyle name="Normal 35" xfId="47"/>
    <cellStyle name="Normal 36" xfId="48"/>
    <cellStyle name="Normal 37" xfId="49"/>
    <cellStyle name="Normal 38" xfId="50"/>
    <cellStyle name="Normal 39" xfId="51"/>
    <cellStyle name="Normal 4" xfId="5"/>
    <cellStyle name="Normal 40" xfId="52"/>
    <cellStyle name="Normal 41" xfId="53"/>
    <cellStyle name="Normal 42" xfId="54"/>
    <cellStyle name="Normal 43" xfId="55"/>
    <cellStyle name="Normal 44" xfId="56"/>
    <cellStyle name="Normal 45" xfId="57"/>
    <cellStyle name="Normal 46" xfId="58"/>
    <cellStyle name="Normal 47" xfId="59"/>
    <cellStyle name="Normal 48" xfId="60"/>
    <cellStyle name="Normal 49" xfId="61"/>
    <cellStyle name="Normal 5" xfId="7"/>
    <cellStyle name="Normal 5 2" xfId="19"/>
    <cellStyle name="Normal 50" xfId="62"/>
    <cellStyle name="Normal 51" xfId="63"/>
    <cellStyle name="Normal 52" xfId="64"/>
    <cellStyle name="Normal 53" xfId="65"/>
    <cellStyle name="Normal 54" xfId="66"/>
    <cellStyle name="Normal 55" xfId="67"/>
    <cellStyle name="Normal 56" xfId="68"/>
    <cellStyle name="Normal 57" xfId="69"/>
    <cellStyle name="Normal 58" xfId="70"/>
    <cellStyle name="Normal 59" xfId="71"/>
    <cellStyle name="Normal 6" xfId="11"/>
    <cellStyle name="Normal 6 2" xfId="23"/>
    <cellStyle name="Normal 60" xfId="72"/>
    <cellStyle name="Normal 61" xfId="73"/>
    <cellStyle name="Normal 62" xfId="74"/>
    <cellStyle name="Normal 63" xfId="75"/>
    <cellStyle name="Normal 64" xfId="76"/>
    <cellStyle name="Normal 65" xfId="77"/>
    <cellStyle name="Normal 66" xfId="78"/>
    <cellStyle name="Normal 67" xfId="79"/>
    <cellStyle name="Normal 68" xfId="1"/>
    <cellStyle name="Normal 7" xfId="12"/>
    <cellStyle name="Normal 7 2" xfId="24"/>
    <cellStyle name="Normal 8" xfId="13"/>
    <cellStyle name="Normal 8 2" xfId="25"/>
    <cellStyle name="Normal 9" xfId="10"/>
    <cellStyle name="Normal 9 2" xfId="22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establishments_templatev1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1" tint="4.9989318521683403E-2"/>
  </sheetPr>
  <dimension ref="A1:AA44"/>
  <sheetViews>
    <sheetView view="pageBreakPreview" topLeftCell="A4" zoomScaleNormal="85" zoomScaleSheetLayoutView="100" workbookViewId="0">
      <selection activeCell="O26" sqref="O26:Q26"/>
    </sheetView>
  </sheetViews>
  <sheetFormatPr baseColWidth="10" defaultColWidth="11.5703125" defaultRowHeight="15"/>
  <cols>
    <col min="4" max="4" width="15" bestFit="1" customWidth="1"/>
    <col min="7" max="7" width="3.7109375" bestFit="1" customWidth="1"/>
    <col min="8" max="8" width="5.85546875" bestFit="1" customWidth="1"/>
    <col min="9" max="9" width="5.5703125" bestFit="1" customWidth="1"/>
    <col min="14" max="14" width="11.5703125" style="25"/>
    <col min="22" max="22" width="8" customWidth="1"/>
  </cols>
  <sheetData>
    <row r="1" spans="1:27" s="1" customFormat="1" ht="15" customHeight="1">
      <c r="A1" s="93" t="s">
        <v>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24"/>
      <c r="O1" s="95" t="s">
        <v>16</v>
      </c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s="1" customFormat="1" ht="1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24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</row>
    <row r="3" spans="1:27" ht="31.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ht="32.2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</row>
    <row r="5" spans="1:27" ht="39.75" customHeight="1">
      <c r="A5" s="94" t="s">
        <v>377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O5" s="54" t="s">
        <v>409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28.5" customHeight="1">
      <c r="A6" s="89" t="s">
        <v>378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O6" s="55" t="s">
        <v>388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ht="16.5" customHeight="1">
      <c r="A7" s="66" t="s">
        <v>2</v>
      </c>
      <c r="B7" s="66"/>
      <c r="C7" s="66"/>
      <c r="D7" s="66"/>
      <c r="E7" s="66"/>
      <c r="F7" s="56" t="s">
        <v>152</v>
      </c>
      <c r="G7" s="56"/>
      <c r="H7" s="56"/>
      <c r="I7" s="56"/>
      <c r="J7" s="56"/>
      <c r="K7" s="56"/>
      <c r="L7" s="56"/>
      <c r="M7" s="56"/>
      <c r="O7" s="56" t="s">
        <v>24</v>
      </c>
      <c r="P7" s="56"/>
      <c r="Q7" s="56"/>
      <c r="R7" s="56"/>
      <c r="S7" s="56"/>
      <c r="T7" s="56"/>
      <c r="U7" s="56"/>
      <c r="V7" s="56"/>
      <c r="W7" s="66" t="s">
        <v>415</v>
      </c>
      <c r="X7" s="66"/>
      <c r="Y7" s="66"/>
      <c r="Z7" s="66"/>
      <c r="AA7" s="66"/>
    </row>
    <row r="8" spans="1:27" ht="15.75">
      <c r="A8" s="66" t="s">
        <v>3</v>
      </c>
      <c r="B8" s="66"/>
      <c r="C8" s="66"/>
      <c r="D8" s="66"/>
      <c r="E8" s="66"/>
      <c r="F8" s="56" t="s">
        <v>153</v>
      </c>
      <c r="G8" s="56"/>
      <c r="H8" s="56"/>
      <c r="I8" s="56"/>
      <c r="J8" s="56"/>
      <c r="K8" s="56"/>
      <c r="L8" s="56"/>
      <c r="M8" s="56"/>
      <c r="O8" s="56" t="s">
        <v>23</v>
      </c>
      <c r="P8" s="56"/>
      <c r="Q8" s="56"/>
      <c r="R8" s="56"/>
      <c r="S8" s="56"/>
      <c r="T8" s="56"/>
      <c r="U8" s="56"/>
      <c r="V8" s="56"/>
      <c r="W8" s="66" t="s">
        <v>390</v>
      </c>
      <c r="X8" s="66"/>
      <c r="Y8" s="66"/>
      <c r="Z8" s="66"/>
      <c r="AA8" s="66"/>
    </row>
    <row r="9" spans="1:27" ht="15.75">
      <c r="A9" s="66" t="s">
        <v>0</v>
      </c>
      <c r="B9" s="66"/>
      <c r="C9" s="66"/>
      <c r="D9" s="66"/>
      <c r="E9" s="66"/>
      <c r="F9" s="56"/>
      <c r="G9" s="56"/>
      <c r="H9" s="56"/>
      <c r="I9" s="56"/>
      <c r="J9" s="56"/>
      <c r="K9" s="56"/>
      <c r="L9" s="56"/>
      <c r="M9" s="56"/>
      <c r="O9" s="56"/>
      <c r="P9" s="56"/>
      <c r="Q9" s="56"/>
      <c r="R9" s="56"/>
      <c r="S9" s="56"/>
      <c r="T9" s="56"/>
      <c r="U9" s="56"/>
      <c r="V9" s="56"/>
      <c r="W9" s="66" t="s">
        <v>391</v>
      </c>
      <c r="X9" s="66"/>
      <c r="Y9" s="66"/>
      <c r="Z9" s="66"/>
      <c r="AA9" s="66"/>
    </row>
    <row r="10" spans="1:27" ht="15.75">
      <c r="A10" s="66" t="s">
        <v>1</v>
      </c>
      <c r="B10" s="66"/>
      <c r="C10" s="66"/>
      <c r="D10" s="66"/>
      <c r="E10" s="66"/>
      <c r="F10" s="56"/>
      <c r="G10" s="56"/>
      <c r="H10" s="56"/>
      <c r="I10" s="56"/>
      <c r="J10" s="56"/>
      <c r="K10" s="56"/>
      <c r="L10" s="56"/>
      <c r="M10" s="56"/>
      <c r="O10" s="56"/>
      <c r="P10" s="56"/>
      <c r="Q10" s="56"/>
      <c r="R10" s="56"/>
      <c r="S10" s="56"/>
      <c r="T10" s="56"/>
      <c r="U10" s="56"/>
      <c r="V10" s="56"/>
      <c r="W10" s="66" t="s">
        <v>392</v>
      </c>
      <c r="X10" s="66"/>
      <c r="Y10" s="66"/>
      <c r="Z10" s="66"/>
      <c r="AA10" s="66"/>
    </row>
    <row r="11" spans="1:27" ht="15.75">
      <c r="A11" s="63" t="s">
        <v>361</v>
      </c>
      <c r="B11" s="64"/>
      <c r="C11" s="64"/>
      <c r="D11" s="64"/>
      <c r="E11" s="65"/>
      <c r="F11" s="56"/>
      <c r="G11" s="56"/>
      <c r="H11" s="56"/>
      <c r="I11" s="56"/>
      <c r="J11" s="56"/>
      <c r="K11" s="56"/>
      <c r="L11" s="56"/>
      <c r="M11" s="56"/>
      <c r="O11" s="56"/>
      <c r="P11" s="56"/>
      <c r="Q11" s="56"/>
      <c r="R11" s="56"/>
      <c r="S11" s="56"/>
      <c r="T11" s="56"/>
      <c r="U11" s="56"/>
      <c r="V11" s="56"/>
      <c r="W11" s="63" t="s">
        <v>393</v>
      </c>
      <c r="X11" s="64"/>
      <c r="Y11" s="64"/>
      <c r="Z11" s="64"/>
      <c r="AA11" s="65"/>
    </row>
    <row r="12" spans="1:27" ht="54" customHeight="1">
      <c r="A12" s="67" t="s">
        <v>295</v>
      </c>
      <c r="B12" s="66"/>
      <c r="C12" s="66"/>
      <c r="D12" s="66"/>
      <c r="E12" s="66"/>
      <c r="F12" s="56"/>
      <c r="G12" s="56"/>
      <c r="H12" s="56"/>
      <c r="I12" s="56"/>
      <c r="J12" s="56"/>
      <c r="K12" s="56"/>
      <c r="L12" s="56"/>
      <c r="M12" s="56"/>
      <c r="O12" s="56"/>
      <c r="P12" s="56"/>
      <c r="Q12" s="56"/>
      <c r="R12" s="56"/>
      <c r="S12" s="56"/>
      <c r="T12" s="56"/>
      <c r="U12" s="56"/>
      <c r="V12" s="56"/>
      <c r="W12" s="67" t="s">
        <v>410</v>
      </c>
      <c r="X12" s="66"/>
      <c r="Y12" s="66"/>
      <c r="Z12" s="66"/>
      <c r="AA12" s="66"/>
    </row>
    <row r="13" spans="1:27" ht="24" customHeight="1">
      <c r="A13" s="89" t="s">
        <v>379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O13" s="68" t="s">
        <v>394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ht="16.5" customHeight="1">
      <c r="A14" s="66" t="s">
        <v>489</v>
      </c>
      <c r="B14" s="66"/>
      <c r="C14" s="66"/>
      <c r="D14" s="66"/>
      <c r="E14" s="66"/>
      <c r="F14" s="56"/>
      <c r="G14" s="56"/>
      <c r="H14" s="56"/>
      <c r="I14" s="56"/>
      <c r="J14" s="56"/>
      <c r="K14" s="56"/>
      <c r="L14" s="56"/>
      <c r="M14" s="56"/>
      <c r="O14" s="56"/>
      <c r="P14" s="56"/>
      <c r="Q14" s="56"/>
      <c r="R14" s="56"/>
      <c r="S14" s="56"/>
      <c r="T14" s="56"/>
      <c r="U14" s="56"/>
      <c r="V14" s="56"/>
      <c r="W14" s="66" t="s">
        <v>395</v>
      </c>
      <c r="X14" s="66"/>
      <c r="Y14" s="66"/>
      <c r="Z14" s="66"/>
      <c r="AA14" s="66"/>
    </row>
    <row r="15" spans="1:27" ht="15.75">
      <c r="A15" s="66" t="s">
        <v>4</v>
      </c>
      <c r="B15" s="66"/>
      <c r="C15" s="66"/>
      <c r="D15" s="66"/>
      <c r="E15" s="66"/>
      <c r="F15" s="56" t="s">
        <v>279</v>
      </c>
      <c r="G15" s="56"/>
      <c r="H15" s="56"/>
      <c r="I15" s="56"/>
      <c r="J15" s="56"/>
      <c r="K15" s="56"/>
      <c r="L15" s="56"/>
      <c r="M15" s="56"/>
      <c r="O15" s="56" t="s">
        <v>280</v>
      </c>
      <c r="P15" s="56"/>
      <c r="Q15" s="56"/>
      <c r="R15" s="56"/>
      <c r="S15" s="56"/>
      <c r="T15" s="56"/>
      <c r="U15" s="56"/>
      <c r="V15" s="56"/>
      <c r="W15" s="66" t="s">
        <v>396</v>
      </c>
      <c r="X15" s="66"/>
      <c r="Y15" s="66"/>
      <c r="Z15" s="66"/>
      <c r="AA15" s="66"/>
    </row>
    <row r="16" spans="1:27" ht="15.75">
      <c r="A16" s="66" t="s">
        <v>7</v>
      </c>
      <c r="B16" s="66"/>
      <c r="C16" s="66"/>
      <c r="D16" s="66"/>
      <c r="E16" s="66"/>
      <c r="F16" s="56" t="s">
        <v>487</v>
      </c>
      <c r="G16" s="56"/>
      <c r="H16" s="56"/>
      <c r="I16" s="56"/>
      <c r="J16" s="56"/>
      <c r="K16" s="56"/>
      <c r="L16" s="56"/>
      <c r="M16" s="56"/>
      <c r="O16" s="56" t="s">
        <v>414</v>
      </c>
      <c r="P16" s="56"/>
      <c r="Q16" s="56"/>
      <c r="R16" s="56"/>
      <c r="S16" s="56"/>
      <c r="T16" s="56"/>
      <c r="U16" s="56"/>
      <c r="V16" s="56"/>
      <c r="W16" s="66" t="s">
        <v>397</v>
      </c>
      <c r="X16" s="66"/>
      <c r="Y16" s="66"/>
      <c r="Z16" s="66"/>
      <c r="AA16" s="66"/>
    </row>
    <row r="17" spans="1:27" ht="46.5" customHeight="1">
      <c r="A17" s="67" t="s">
        <v>386</v>
      </c>
      <c r="B17" s="66"/>
      <c r="C17" s="66"/>
      <c r="D17" s="66"/>
      <c r="E17" s="66"/>
      <c r="F17" s="86" t="s">
        <v>488</v>
      </c>
      <c r="G17" s="87"/>
      <c r="H17" s="87"/>
      <c r="I17" s="87"/>
      <c r="J17" s="87"/>
      <c r="K17" s="87"/>
      <c r="L17" s="87"/>
      <c r="M17" s="88"/>
      <c r="O17" s="83" t="s">
        <v>486</v>
      </c>
      <c r="P17" s="84"/>
      <c r="Q17" s="84"/>
      <c r="R17" s="84"/>
      <c r="S17" s="84"/>
      <c r="T17" s="84"/>
      <c r="U17" s="84"/>
      <c r="V17" s="85"/>
      <c r="W17" s="67" t="s">
        <v>416</v>
      </c>
      <c r="X17" s="66"/>
      <c r="Y17" s="66"/>
      <c r="Z17" s="66"/>
      <c r="AA17" s="66"/>
    </row>
    <row r="18" spans="1:27" ht="15.75" customHeight="1">
      <c r="A18" s="66" t="s">
        <v>387</v>
      </c>
      <c r="B18" s="66"/>
      <c r="C18" s="66"/>
      <c r="D18" s="66"/>
      <c r="E18" s="66"/>
      <c r="F18" s="83" t="s">
        <v>322</v>
      </c>
      <c r="G18" s="84"/>
      <c r="H18" s="84"/>
      <c r="I18" s="84"/>
      <c r="J18" s="84"/>
      <c r="K18" s="84"/>
      <c r="L18" s="84"/>
      <c r="M18" s="85"/>
      <c r="O18" s="83" t="s">
        <v>322</v>
      </c>
      <c r="P18" s="84"/>
      <c r="Q18" s="84"/>
      <c r="R18" s="84"/>
      <c r="S18" s="84"/>
      <c r="T18" s="84"/>
      <c r="U18" s="84"/>
      <c r="V18" s="85"/>
      <c r="W18" s="66" t="s">
        <v>411</v>
      </c>
      <c r="X18" s="66"/>
      <c r="Y18" s="66"/>
      <c r="Z18" s="66"/>
      <c r="AA18" s="66"/>
    </row>
    <row r="19" spans="1:27" ht="18.75" customHeight="1">
      <c r="A19" s="67" t="s">
        <v>362</v>
      </c>
      <c r="B19" s="66"/>
      <c r="C19" s="66"/>
      <c r="D19" s="66"/>
      <c r="E19" s="66"/>
      <c r="F19" s="83" t="s">
        <v>380</v>
      </c>
      <c r="G19" s="84"/>
      <c r="H19" s="84"/>
      <c r="I19" s="84"/>
      <c r="J19" s="84"/>
      <c r="K19" s="84"/>
      <c r="L19" s="84"/>
      <c r="M19" s="85"/>
      <c r="O19" s="83" t="s">
        <v>380</v>
      </c>
      <c r="P19" s="84"/>
      <c r="Q19" s="84"/>
      <c r="R19" s="84"/>
      <c r="S19" s="84"/>
      <c r="T19" s="84"/>
      <c r="U19" s="84"/>
      <c r="V19" s="85"/>
      <c r="W19" s="67" t="s">
        <v>398</v>
      </c>
      <c r="X19" s="66"/>
      <c r="Y19" s="66"/>
      <c r="Z19" s="66"/>
      <c r="AA19" s="66"/>
    </row>
    <row r="20" spans="1:27" ht="15.75" customHeight="1">
      <c r="A20" s="63" t="s">
        <v>382</v>
      </c>
      <c r="B20" s="64"/>
      <c r="C20" s="64"/>
      <c r="D20" s="64"/>
      <c r="E20" s="65"/>
      <c r="F20" s="83"/>
      <c r="G20" s="84"/>
      <c r="H20" s="84"/>
      <c r="I20" s="84"/>
      <c r="J20" s="84"/>
      <c r="K20" s="84"/>
      <c r="L20" s="84"/>
      <c r="M20" s="85"/>
      <c r="O20" s="83"/>
      <c r="P20" s="84"/>
      <c r="Q20" s="84"/>
      <c r="R20" s="84"/>
      <c r="S20" s="84"/>
      <c r="T20" s="84"/>
      <c r="U20" s="84"/>
      <c r="V20" s="85"/>
      <c r="W20" s="63" t="s">
        <v>399</v>
      </c>
      <c r="X20" s="64"/>
      <c r="Y20" s="64"/>
      <c r="Z20" s="64"/>
      <c r="AA20" s="65"/>
    </row>
    <row r="21" spans="1:27" ht="36.75" customHeight="1">
      <c r="A21" s="91" t="s">
        <v>384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O21" s="69" t="s">
        <v>400</v>
      </c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ht="47.25" customHeight="1">
      <c r="A22" s="57" t="s">
        <v>5</v>
      </c>
      <c r="B22" s="58"/>
      <c r="C22" s="58"/>
      <c r="D22" s="58"/>
      <c r="E22" s="59"/>
      <c r="F22" s="79" t="str">
        <f>IF(F17="Oui", "Ce taux ne s’applique pas aux sciences fondamentales ou pures (Se référer au référentiel → § IV « CANDIDATURE » → 2","")</f>
        <v/>
      </c>
      <c r="G22" s="79"/>
      <c r="H22" s="79"/>
      <c r="I22" s="79"/>
      <c r="J22" s="79"/>
      <c r="K22" s="79"/>
      <c r="L22" s="79"/>
      <c r="M22" s="79"/>
      <c r="O22" s="79" t="str">
        <f>IF(O17="نعم", "لا تنطبق هذه النسبة على العلوم   البحتة (يُرجى الرجوع إلى المرجع ← § IV «VI. تقديم الطلب» ← 2 «التشابه»).","")</f>
        <v/>
      </c>
      <c r="P22" s="79"/>
      <c r="Q22" s="79"/>
      <c r="R22" s="79"/>
      <c r="S22" s="79"/>
      <c r="T22" s="79"/>
      <c r="U22" s="79"/>
      <c r="V22" s="79"/>
      <c r="W22" s="57" t="s">
        <v>401</v>
      </c>
      <c r="X22" s="58"/>
      <c r="Y22" s="58"/>
      <c r="Z22" s="58"/>
      <c r="AA22" s="59"/>
    </row>
    <row r="23" spans="1:27" ht="33.75" customHeight="1">
      <c r="A23" s="60"/>
      <c r="B23" s="61"/>
      <c r="C23" s="61"/>
      <c r="D23" s="61"/>
      <c r="E23" s="62"/>
      <c r="F23" s="80"/>
      <c r="G23" s="81"/>
      <c r="H23" s="82"/>
      <c r="I23" s="73" t="str">
        <f>IF(F23&lt;=30%," Taux Accepté", "Taux non accepté: Le support doit être corrigé avant d'être expertisé")</f>
        <v xml:space="preserve"> Taux Accepté</v>
      </c>
      <c r="J23" s="74"/>
      <c r="K23" s="74"/>
      <c r="L23" s="74"/>
      <c r="M23" s="75"/>
      <c r="O23" s="80"/>
      <c r="P23" s="81"/>
      <c r="Q23" s="82"/>
      <c r="R23" s="73" t="str">
        <f>IF(O23&lt;=30%,"نسبة مقبولة", "نسبة غير مقبولة: يجب تصحيح الدعامة قبل إخضاعها للخبرة.")</f>
        <v>نسبة مقبولة</v>
      </c>
      <c r="S23" s="74"/>
      <c r="T23" s="74"/>
      <c r="U23" s="74"/>
      <c r="V23" s="75"/>
      <c r="W23" s="60"/>
      <c r="X23" s="61"/>
      <c r="Y23" s="61"/>
      <c r="Z23" s="61"/>
      <c r="AA23" s="62"/>
    </row>
    <row r="24" spans="1:27" ht="36.75" customHeight="1">
      <c r="A24" s="91" t="s">
        <v>385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O24" s="69" t="s">
        <v>402</v>
      </c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</row>
    <row r="25" spans="1:27" ht="47.25" customHeight="1">
      <c r="A25" s="58" t="s">
        <v>6</v>
      </c>
      <c r="B25" s="58"/>
      <c r="C25" s="58"/>
      <c r="D25" s="58"/>
      <c r="E25" s="59"/>
      <c r="F25" s="79" t="str">
        <f>IF(F17="Oui", "Ce taux ne s’applique pas aux sciences fondamentales ou pures (Se référer au référentiel → § IV « CANDIDATURE » → 3","")</f>
        <v/>
      </c>
      <c r="G25" s="79"/>
      <c r="H25" s="79"/>
      <c r="I25" s="79"/>
      <c r="J25" s="79"/>
      <c r="K25" s="79"/>
      <c r="L25" s="79"/>
      <c r="M25" s="79"/>
      <c r="O25" s="79" t="str">
        <f>IF(O17="نعم", "لا تنطبق هذه النسبة على العلوم   البحتة (يُرجى الرجوع إلى المرجع ← § IV «VI. تقديم الطلب» ← 2 «التشابه»).","")</f>
        <v/>
      </c>
      <c r="P25" s="79"/>
      <c r="Q25" s="79"/>
      <c r="R25" s="79"/>
      <c r="S25" s="79"/>
      <c r="T25" s="79"/>
      <c r="U25" s="79"/>
      <c r="V25" s="79"/>
      <c r="W25" s="58" t="s">
        <v>403</v>
      </c>
      <c r="X25" s="58"/>
      <c r="Y25" s="58"/>
      <c r="Z25" s="58"/>
      <c r="AA25" s="59"/>
    </row>
    <row r="26" spans="1:27" ht="34.5" customHeight="1">
      <c r="A26" s="77"/>
      <c r="B26" s="77"/>
      <c r="C26" s="77"/>
      <c r="D26" s="77"/>
      <c r="E26" s="78"/>
      <c r="F26" s="80"/>
      <c r="G26" s="81"/>
      <c r="H26" s="82"/>
      <c r="I26" s="73" t="str">
        <f>IF(F26&lt;=25%," Taux Accepté", "Taux non accepté: Le support doit être corrigé avant d'être expertisé")</f>
        <v xml:space="preserve"> Taux Accepté</v>
      </c>
      <c r="J26" s="74"/>
      <c r="K26" s="74"/>
      <c r="L26" s="74"/>
      <c r="M26" s="75"/>
      <c r="O26" s="80"/>
      <c r="P26" s="81"/>
      <c r="Q26" s="82"/>
      <c r="R26" s="73" t="str">
        <f>IF(O26&lt;=25%," نسبة مقبولة", "نسبة غير مقبولة: يجب تصحيح الدعامة قبل إخضاعها للخبرة.")</f>
        <v xml:space="preserve"> نسبة مقبولة</v>
      </c>
      <c r="S26" s="74"/>
      <c r="T26" s="74"/>
      <c r="U26" s="74"/>
      <c r="V26" s="75"/>
      <c r="W26" s="77"/>
      <c r="X26" s="77"/>
      <c r="Y26" s="77"/>
      <c r="Z26" s="77"/>
      <c r="AA26" s="78"/>
    </row>
    <row r="27" spans="1:27" ht="27">
      <c r="A27" s="91" t="s">
        <v>383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O27" s="76" t="s">
        <v>404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</row>
    <row r="28" spans="1:27" ht="16.5" customHeight="1">
      <c r="A28" s="66" t="s">
        <v>8</v>
      </c>
      <c r="B28" s="66"/>
      <c r="C28" s="66"/>
      <c r="D28" s="66"/>
      <c r="E28" s="66"/>
      <c r="F28" s="56"/>
      <c r="G28" s="56"/>
      <c r="H28" s="56"/>
      <c r="I28" s="56"/>
      <c r="J28" s="56"/>
      <c r="K28" s="56"/>
      <c r="L28" s="56"/>
      <c r="M28" s="56"/>
      <c r="O28" s="56"/>
      <c r="P28" s="56"/>
      <c r="Q28" s="56"/>
      <c r="R28" s="56"/>
      <c r="S28" s="56"/>
      <c r="T28" s="56"/>
      <c r="U28" s="56"/>
      <c r="V28" s="56"/>
      <c r="W28" s="63" t="s">
        <v>405</v>
      </c>
      <c r="X28" s="64"/>
      <c r="Y28" s="64"/>
      <c r="Z28" s="64"/>
      <c r="AA28" s="65"/>
    </row>
    <row r="29" spans="1:27" ht="15.75">
      <c r="A29" s="66" t="s">
        <v>2</v>
      </c>
      <c r="B29" s="66"/>
      <c r="C29" s="66"/>
      <c r="D29" s="66"/>
      <c r="E29" s="66"/>
      <c r="F29" s="56" t="s">
        <v>152</v>
      </c>
      <c r="G29" s="56"/>
      <c r="H29" s="56"/>
      <c r="I29" s="56"/>
      <c r="J29" s="56"/>
      <c r="K29" s="56"/>
      <c r="L29" s="56"/>
      <c r="M29" s="56"/>
      <c r="O29" s="56" t="s">
        <v>24</v>
      </c>
      <c r="P29" s="56"/>
      <c r="Q29" s="56"/>
      <c r="R29" s="56"/>
      <c r="S29" s="56"/>
      <c r="T29" s="56"/>
      <c r="U29" s="56"/>
      <c r="V29" s="56"/>
      <c r="W29" s="63" t="s">
        <v>389</v>
      </c>
      <c r="X29" s="64"/>
      <c r="Y29" s="64"/>
      <c r="Z29" s="64"/>
      <c r="AA29" s="65"/>
    </row>
    <row r="30" spans="1:27" ht="15.75">
      <c r="A30" s="66" t="s">
        <v>3</v>
      </c>
      <c r="B30" s="66"/>
      <c r="C30" s="66"/>
      <c r="D30" s="66"/>
      <c r="E30" s="66"/>
      <c r="F30" s="56" t="s">
        <v>153</v>
      </c>
      <c r="G30" s="56"/>
      <c r="H30" s="56"/>
      <c r="I30" s="56"/>
      <c r="J30" s="56"/>
      <c r="K30" s="56"/>
      <c r="L30" s="56"/>
      <c r="M30" s="56"/>
      <c r="O30" s="56" t="s">
        <v>23</v>
      </c>
      <c r="P30" s="56"/>
      <c r="Q30" s="56"/>
      <c r="R30" s="56"/>
      <c r="S30" s="56"/>
      <c r="T30" s="56"/>
      <c r="U30" s="56"/>
      <c r="V30" s="56"/>
      <c r="W30" s="63" t="s">
        <v>390</v>
      </c>
      <c r="X30" s="64"/>
      <c r="Y30" s="64"/>
      <c r="Z30" s="64"/>
      <c r="AA30" s="65"/>
    </row>
    <row r="31" spans="1:27" ht="15.75">
      <c r="A31" s="66" t="s">
        <v>11</v>
      </c>
      <c r="B31" s="66"/>
      <c r="C31" s="66"/>
      <c r="D31" s="66"/>
      <c r="E31" s="66"/>
      <c r="F31" s="56"/>
      <c r="G31" s="56"/>
      <c r="H31" s="56"/>
      <c r="I31" s="56"/>
      <c r="J31" s="56"/>
      <c r="K31" s="56"/>
      <c r="L31" s="56"/>
      <c r="M31" s="56"/>
      <c r="O31" s="56"/>
      <c r="P31" s="56"/>
      <c r="Q31" s="56"/>
      <c r="R31" s="56"/>
      <c r="S31" s="56"/>
      <c r="T31" s="56"/>
      <c r="U31" s="56"/>
      <c r="V31" s="56"/>
      <c r="W31" s="63" t="s">
        <v>406</v>
      </c>
      <c r="X31" s="64"/>
      <c r="Y31" s="64"/>
      <c r="Z31" s="64"/>
      <c r="AA31" s="65"/>
    </row>
    <row r="32" spans="1:27" ht="15.75">
      <c r="A32" s="66" t="s">
        <v>12</v>
      </c>
      <c r="B32" s="66"/>
      <c r="C32" s="66"/>
      <c r="D32" s="66"/>
      <c r="E32" s="66"/>
      <c r="F32" s="56"/>
      <c r="G32" s="56"/>
      <c r="H32" s="56"/>
      <c r="I32" s="56"/>
      <c r="J32" s="56"/>
      <c r="K32" s="56"/>
      <c r="L32" s="56"/>
      <c r="M32" s="56"/>
      <c r="O32" s="56"/>
      <c r="P32" s="56"/>
      <c r="Q32" s="56"/>
      <c r="R32" s="56"/>
      <c r="S32" s="56"/>
      <c r="T32" s="56"/>
      <c r="U32" s="56"/>
      <c r="V32" s="56"/>
      <c r="W32" s="63" t="s">
        <v>407</v>
      </c>
      <c r="X32" s="64"/>
      <c r="Y32" s="64"/>
      <c r="Z32" s="64"/>
      <c r="AA32" s="65"/>
    </row>
    <row r="33" spans="1:27" ht="47.25" customHeight="1">
      <c r="A33" s="67" t="s">
        <v>296</v>
      </c>
      <c r="B33" s="66"/>
      <c r="C33" s="66"/>
      <c r="D33" s="66"/>
      <c r="E33" s="66"/>
      <c r="F33" s="56"/>
      <c r="G33" s="56"/>
      <c r="H33" s="56"/>
      <c r="I33" s="56"/>
      <c r="J33" s="56"/>
      <c r="K33" s="56"/>
      <c r="L33" s="56"/>
      <c r="M33" s="56"/>
      <c r="O33" s="56"/>
      <c r="P33" s="56"/>
      <c r="Q33" s="56"/>
      <c r="R33" s="56"/>
      <c r="S33" s="56"/>
      <c r="T33" s="56"/>
      <c r="U33" s="56"/>
      <c r="V33" s="56"/>
      <c r="W33" s="70" t="s">
        <v>412</v>
      </c>
      <c r="X33" s="71"/>
      <c r="Y33" s="71"/>
      <c r="Z33" s="71"/>
      <c r="AA33" s="72"/>
    </row>
    <row r="34" spans="1:27" ht="27">
      <c r="A34" s="96" t="s">
        <v>14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O34" s="69" t="s">
        <v>408</v>
      </c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</row>
    <row r="35" spans="1:27" ht="18.75" customHeight="1">
      <c r="A35" s="66" t="s">
        <v>8</v>
      </c>
      <c r="B35" s="66"/>
      <c r="C35" s="66"/>
      <c r="D35" s="66"/>
      <c r="E35" s="66"/>
      <c r="F35" s="56"/>
      <c r="G35" s="56"/>
      <c r="H35" s="56"/>
      <c r="I35" s="56"/>
      <c r="J35" s="56"/>
      <c r="K35" s="56"/>
      <c r="L35" s="56"/>
      <c r="M35" s="56"/>
      <c r="O35" s="56"/>
      <c r="P35" s="56"/>
      <c r="Q35" s="56"/>
      <c r="R35" s="56"/>
      <c r="S35" s="56"/>
      <c r="T35" s="56"/>
      <c r="U35" s="56"/>
      <c r="V35" s="56"/>
      <c r="W35" s="63" t="s">
        <v>405</v>
      </c>
      <c r="X35" s="64"/>
      <c r="Y35" s="64"/>
      <c r="Z35" s="64"/>
      <c r="AA35" s="65"/>
    </row>
    <row r="36" spans="1:27" ht="15.75">
      <c r="A36" s="66" t="s">
        <v>2</v>
      </c>
      <c r="B36" s="66"/>
      <c r="C36" s="66"/>
      <c r="D36" s="66"/>
      <c r="E36" s="66"/>
      <c r="F36" s="56" t="s">
        <v>152</v>
      </c>
      <c r="G36" s="56"/>
      <c r="H36" s="56"/>
      <c r="I36" s="56"/>
      <c r="J36" s="56"/>
      <c r="K36" s="56"/>
      <c r="L36" s="56"/>
      <c r="M36" s="56"/>
      <c r="O36" s="56" t="s">
        <v>24</v>
      </c>
      <c r="P36" s="56"/>
      <c r="Q36" s="56"/>
      <c r="R36" s="56"/>
      <c r="S36" s="56"/>
      <c r="T36" s="56"/>
      <c r="U36" s="56"/>
      <c r="V36" s="56"/>
      <c r="W36" s="63" t="s">
        <v>389</v>
      </c>
      <c r="X36" s="64"/>
      <c r="Y36" s="64"/>
      <c r="Z36" s="64"/>
      <c r="AA36" s="65"/>
    </row>
    <row r="37" spans="1:27" ht="15.75">
      <c r="A37" s="66" t="s">
        <v>3</v>
      </c>
      <c r="B37" s="66"/>
      <c r="C37" s="66"/>
      <c r="D37" s="66"/>
      <c r="E37" s="66"/>
      <c r="F37" s="56" t="s">
        <v>153</v>
      </c>
      <c r="G37" s="56"/>
      <c r="H37" s="56"/>
      <c r="I37" s="56"/>
      <c r="J37" s="56"/>
      <c r="K37" s="56"/>
      <c r="L37" s="56"/>
      <c r="M37" s="56"/>
      <c r="O37" s="56" t="s">
        <v>23</v>
      </c>
      <c r="P37" s="56"/>
      <c r="Q37" s="56"/>
      <c r="R37" s="56"/>
      <c r="S37" s="56"/>
      <c r="T37" s="56"/>
      <c r="U37" s="56"/>
      <c r="V37" s="56"/>
      <c r="W37" s="63" t="s">
        <v>390</v>
      </c>
      <c r="X37" s="64"/>
      <c r="Y37" s="64"/>
      <c r="Z37" s="64"/>
      <c r="AA37" s="65"/>
    </row>
    <row r="38" spans="1:27" ht="15.75">
      <c r="A38" s="66" t="s">
        <v>11</v>
      </c>
      <c r="B38" s="66"/>
      <c r="C38" s="66"/>
      <c r="D38" s="66"/>
      <c r="E38" s="66"/>
      <c r="F38" s="56"/>
      <c r="G38" s="56"/>
      <c r="H38" s="56"/>
      <c r="I38" s="56"/>
      <c r="J38" s="56"/>
      <c r="K38" s="56"/>
      <c r="L38" s="56"/>
      <c r="M38" s="56"/>
      <c r="O38" s="56"/>
      <c r="P38" s="56"/>
      <c r="Q38" s="56"/>
      <c r="R38" s="56"/>
      <c r="S38" s="56"/>
      <c r="T38" s="56"/>
      <c r="U38" s="56"/>
      <c r="V38" s="56"/>
      <c r="W38" s="63" t="s">
        <v>406</v>
      </c>
      <c r="X38" s="64"/>
      <c r="Y38" s="64"/>
      <c r="Z38" s="64"/>
      <c r="AA38" s="65"/>
    </row>
    <row r="39" spans="1:27" ht="15.75">
      <c r="A39" s="66" t="s">
        <v>12</v>
      </c>
      <c r="B39" s="66"/>
      <c r="C39" s="66"/>
      <c r="D39" s="66"/>
      <c r="E39" s="66"/>
      <c r="F39" s="56"/>
      <c r="G39" s="56"/>
      <c r="H39" s="56"/>
      <c r="I39" s="56"/>
      <c r="J39" s="56"/>
      <c r="K39" s="56"/>
      <c r="L39" s="56"/>
      <c r="M39" s="56"/>
      <c r="O39" s="56"/>
      <c r="P39" s="56"/>
      <c r="Q39" s="56"/>
      <c r="R39" s="56"/>
      <c r="S39" s="56"/>
      <c r="T39" s="56"/>
      <c r="U39" s="56"/>
      <c r="V39" s="56"/>
      <c r="W39" s="63" t="s">
        <v>407</v>
      </c>
      <c r="X39" s="64"/>
      <c r="Y39" s="64"/>
      <c r="Z39" s="64"/>
      <c r="AA39" s="65"/>
    </row>
    <row r="40" spans="1:27" ht="59.25" customHeight="1">
      <c r="A40" s="67" t="s">
        <v>297</v>
      </c>
      <c r="B40" s="66"/>
      <c r="C40" s="66"/>
      <c r="D40" s="66"/>
      <c r="E40" s="66"/>
      <c r="F40" s="56"/>
      <c r="G40" s="56"/>
      <c r="H40" s="56"/>
      <c r="I40" s="56"/>
      <c r="J40" s="56"/>
      <c r="K40" s="56"/>
      <c r="L40" s="56"/>
      <c r="M40" s="56"/>
      <c r="O40" s="56"/>
      <c r="P40" s="56"/>
      <c r="Q40" s="56"/>
      <c r="R40" s="56"/>
      <c r="S40" s="56"/>
      <c r="T40" s="56"/>
      <c r="U40" s="56"/>
      <c r="V40" s="56"/>
      <c r="W40" s="70" t="s">
        <v>413</v>
      </c>
      <c r="X40" s="71"/>
      <c r="Y40" s="71"/>
      <c r="Z40" s="71"/>
      <c r="AA40" s="72"/>
    </row>
    <row r="41" spans="1:27" ht="18.75" customHeight="1"/>
    <row r="42" spans="1:27" ht="18.75" customHeight="1"/>
    <row r="44" spans="1:27" ht="18.75" customHeight="1"/>
  </sheetData>
  <sheetProtection algorithmName="SHA-512" hashValue="/MyECiP8fd2xvkusabL6//WG+25ITuarNaR+CwMUdPZwwW20SRHJmStq39YJFKRefR+pleFHvozA54LETy5/Gw==" saltValue="RaxSb6N5Q28LzdqwHKMV9A==" spinCount="100000" sheet="1" objects="1" scenarios="1"/>
  <mergeCells count="132">
    <mergeCell ref="F39:M39"/>
    <mergeCell ref="F40:M40"/>
    <mergeCell ref="F36:M36"/>
    <mergeCell ref="F37:M37"/>
    <mergeCell ref="F38:M38"/>
    <mergeCell ref="A35:E35"/>
    <mergeCell ref="A38:E38"/>
    <mergeCell ref="A39:E39"/>
    <mergeCell ref="A36:E36"/>
    <mergeCell ref="A37:E37"/>
    <mergeCell ref="A40:E40"/>
    <mergeCell ref="A1:M4"/>
    <mergeCell ref="A6:M6"/>
    <mergeCell ref="A7:E7"/>
    <mergeCell ref="A8:E8"/>
    <mergeCell ref="A5:M5"/>
    <mergeCell ref="O1:AA4"/>
    <mergeCell ref="F35:M35"/>
    <mergeCell ref="F29:M29"/>
    <mergeCell ref="F30:M30"/>
    <mergeCell ref="A11:E11"/>
    <mergeCell ref="F20:M20"/>
    <mergeCell ref="F19:M19"/>
    <mergeCell ref="A31:E31"/>
    <mergeCell ref="A32:E32"/>
    <mergeCell ref="A29:E29"/>
    <mergeCell ref="A30:E30"/>
    <mergeCell ref="A28:E28"/>
    <mergeCell ref="A14:E14"/>
    <mergeCell ref="A15:E15"/>
    <mergeCell ref="A18:E18"/>
    <mergeCell ref="A27:M27"/>
    <mergeCell ref="A34:M34"/>
    <mergeCell ref="F7:M7"/>
    <mergeCell ref="F8:M8"/>
    <mergeCell ref="F33:M33"/>
    <mergeCell ref="A16:E16"/>
    <mergeCell ref="A20:E20"/>
    <mergeCell ref="A19:E19"/>
    <mergeCell ref="F12:M12"/>
    <mergeCell ref="A17:E17"/>
    <mergeCell ref="F17:M17"/>
    <mergeCell ref="A13:M13"/>
    <mergeCell ref="A24:M24"/>
    <mergeCell ref="A21:M21"/>
    <mergeCell ref="F22:M22"/>
    <mergeCell ref="F14:M14"/>
    <mergeCell ref="F15:M15"/>
    <mergeCell ref="F18:M18"/>
    <mergeCell ref="F16:M16"/>
    <mergeCell ref="F25:M25"/>
    <mergeCell ref="F28:M28"/>
    <mergeCell ref="F31:M31"/>
    <mergeCell ref="F32:M32"/>
    <mergeCell ref="A33:E33"/>
    <mergeCell ref="I23:M23"/>
    <mergeCell ref="F26:H26"/>
    <mergeCell ref="I26:M26"/>
    <mergeCell ref="A22:E23"/>
    <mergeCell ref="A25:E26"/>
    <mergeCell ref="F23:H23"/>
    <mergeCell ref="A9:E9"/>
    <mergeCell ref="A10:E10"/>
    <mergeCell ref="F10:M10"/>
    <mergeCell ref="A12:E12"/>
    <mergeCell ref="F9:M9"/>
    <mergeCell ref="F11:M11"/>
    <mergeCell ref="W29:AA29"/>
    <mergeCell ref="O20:V20"/>
    <mergeCell ref="O21:AA21"/>
    <mergeCell ref="O22:V22"/>
    <mergeCell ref="O23:Q23"/>
    <mergeCell ref="R23:V23"/>
    <mergeCell ref="O17:V17"/>
    <mergeCell ref="O18:V18"/>
    <mergeCell ref="O19:V19"/>
    <mergeCell ref="W10:AA10"/>
    <mergeCell ref="W11:AA11"/>
    <mergeCell ref="W30:AA30"/>
    <mergeCell ref="W31:AA31"/>
    <mergeCell ref="R26:V26"/>
    <mergeCell ref="O27:AA27"/>
    <mergeCell ref="O28:V28"/>
    <mergeCell ref="W25:AA26"/>
    <mergeCell ref="W28:AA28"/>
    <mergeCell ref="O24:AA24"/>
    <mergeCell ref="O25:V25"/>
    <mergeCell ref="O26:Q26"/>
    <mergeCell ref="O29:V29"/>
    <mergeCell ref="O30:V30"/>
    <mergeCell ref="O31:V31"/>
    <mergeCell ref="W38:AA38"/>
    <mergeCell ref="W39:AA39"/>
    <mergeCell ref="W40:AA40"/>
    <mergeCell ref="W35:AA35"/>
    <mergeCell ref="W36:AA36"/>
    <mergeCell ref="W37:AA37"/>
    <mergeCell ref="W32:AA32"/>
    <mergeCell ref="W33:AA33"/>
    <mergeCell ref="O34:AA34"/>
    <mergeCell ref="O38:V38"/>
    <mergeCell ref="O39:V39"/>
    <mergeCell ref="O40:V40"/>
    <mergeCell ref="O35:V35"/>
    <mergeCell ref="O36:V36"/>
    <mergeCell ref="O37:V37"/>
    <mergeCell ref="O32:V32"/>
    <mergeCell ref="O33:V33"/>
    <mergeCell ref="O5:AA5"/>
    <mergeCell ref="O6:AA6"/>
    <mergeCell ref="O7:V7"/>
    <mergeCell ref="O8:V8"/>
    <mergeCell ref="O9:V9"/>
    <mergeCell ref="O10:V10"/>
    <mergeCell ref="O11:V11"/>
    <mergeCell ref="O12:V12"/>
    <mergeCell ref="W22:AA23"/>
    <mergeCell ref="W20:AA20"/>
    <mergeCell ref="W18:AA18"/>
    <mergeCell ref="W19:AA19"/>
    <mergeCell ref="O13:AA13"/>
    <mergeCell ref="O14:V14"/>
    <mergeCell ref="O15:V15"/>
    <mergeCell ref="O16:V16"/>
    <mergeCell ref="W12:AA12"/>
    <mergeCell ref="W14:AA14"/>
    <mergeCell ref="W15:AA15"/>
    <mergeCell ref="W16:AA16"/>
    <mergeCell ref="W17:AA17"/>
    <mergeCell ref="W7:AA7"/>
    <mergeCell ref="W8:AA8"/>
    <mergeCell ref="W9:AA9"/>
  </mergeCells>
  <conditionalFormatting sqref="F23:H23">
    <cfRule type="cellIs" dxfId="32" priority="7" operator="greaterThan">
      <formula>0.3</formula>
    </cfRule>
    <cfRule type="cellIs" dxfId="31" priority="8" operator="lessThanOrEqual">
      <formula>0.3</formula>
    </cfRule>
  </conditionalFormatting>
  <conditionalFormatting sqref="F26:H26">
    <cfRule type="cellIs" dxfId="30" priority="5" operator="greaterThan">
      <formula>0.25</formula>
    </cfRule>
    <cfRule type="cellIs" dxfId="29" priority="6" operator="lessThanOrEqual">
      <formula>0.25</formula>
    </cfRule>
  </conditionalFormatting>
  <conditionalFormatting sqref="O26:Q26">
    <cfRule type="cellIs" dxfId="28" priority="1" operator="greaterThan">
      <formula>0.25</formula>
    </cfRule>
    <cfRule type="cellIs" dxfId="27" priority="2" operator="lessThanOrEqual">
      <formula>0.25</formula>
    </cfRule>
  </conditionalFormatting>
  <conditionalFormatting sqref="O23:Q23">
    <cfRule type="cellIs" dxfId="26" priority="3" operator="greaterThan">
      <formula>0.3</formula>
    </cfRule>
    <cfRule type="cellIs" dxfId="25" priority="4" operator="lessThanOrEqual">
      <formula>0.3</formula>
    </cfRule>
  </conditionalFormatting>
  <dataValidations count="18">
    <dataValidation type="list" allowBlank="1" showInputMessage="1" showErrorMessage="1" sqref="F7:M7 F29:M29 F36:M36">
      <formula1>Région</formula1>
    </dataValidation>
    <dataValidation type="list" allowBlank="1" showInputMessage="1" showErrorMessage="1" sqref="F8:M8">
      <formula1>INDIRECT($F$7)</formula1>
    </dataValidation>
    <dataValidation type="list" allowBlank="1" showInputMessage="1" showErrorMessage="1" sqref="F15:M15">
      <formula1>Type</formula1>
    </dataValidation>
    <dataValidation type="list" allowBlank="1" showInputMessage="1" showErrorMessage="1" sqref="F16:M16">
      <formula1>"Sélectionner le n° de l'édition, Première édition, Edition révisée"</formula1>
    </dataValidation>
    <dataValidation type="list" allowBlank="1" showInputMessage="1" showErrorMessage="1" sqref="F17:M17">
      <formula1>"Sélectionner (O/N), Oui, Non"</formula1>
    </dataValidation>
    <dataValidation type="list" allowBlank="1" showInputMessage="1" showErrorMessage="1" sqref="F19:M19">
      <formula1>INDIRECT($F$18)</formula1>
    </dataValidation>
    <dataValidation type="list" allowBlank="1" showInputMessage="1" showErrorMessage="1" sqref="F30:M30">
      <formula1>INDIRECT($F$29)</formula1>
    </dataValidation>
    <dataValidation type="list" allowBlank="1" showInputMessage="1" showErrorMessage="1" sqref="F37:M37">
      <formula1>INDIRECT($F$36)</formula1>
    </dataValidation>
    <dataValidation type="list" allowBlank="1" showInputMessage="1" showErrorMessage="1" sqref="F18:M18">
      <formula1>IF($F$17="Oui",Domaines,"")</formula1>
    </dataValidation>
    <dataValidation type="list" allowBlank="1" showInputMessage="1" showErrorMessage="1" sqref="O7:V7 O29:V29 O36:V36">
      <formula1>الندوات_الجهوية</formula1>
    </dataValidation>
    <dataValidation type="list" allowBlank="1" showInputMessage="1" showErrorMessage="1" sqref="O8:V8">
      <formula1>INDIRECT($O$7)</formula1>
    </dataValidation>
    <dataValidation type="list" allowBlank="1" showInputMessage="1" showErrorMessage="1" sqref="O15:V15">
      <formula1>Type_ar</formula1>
    </dataValidation>
    <dataValidation type="list" allowBlank="1" showInputMessage="1" showErrorMessage="1" sqref="O16:V16">
      <formula1>"يُرجى اختيار رقم الطبعة,طبعة أولى,طبعة مُراجَعة"</formula1>
    </dataValidation>
    <dataValidation type="list" allowBlank="1" showInputMessage="1" showErrorMessage="1" sqref="O17:V17">
      <formula1>"الاختيار (نعم/لا), نعم, لا"</formula1>
    </dataValidation>
    <dataValidation type="list" allowBlank="1" showInputMessage="1" showErrorMessage="1" sqref="O18:V18">
      <formula1>IF($O$17="نعم",Domaines,"")</formula1>
    </dataValidation>
    <dataValidation type="list" allowBlank="1" showInputMessage="1" showErrorMessage="1" sqref="O19:V19">
      <formula1>INDIRECT($O$18)</formula1>
    </dataValidation>
    <dataValidation type="list" allowBlank="1" showInputMessage="1" showErrorMessage="1" sqref="O30:V30">
      <formula1>INDIRECT($O$29)</formula1>
    </dataValidation>
    <dataValidation type="list" allowBlank="1" showInputMessage="1" showErrorMessage="1" sqref="O37:V37">
      <formula1>INDIRECT($O$36)</formula1>
    </dataValidation>
  </dataValidations>
  <pageMargins left="0.7" right="0.7" top="0.75" bottom="0.75" header="0.3" footer="0.3"/>
  <pageSetup paperSize="9" scale="51" orientation="portrait" horizontalDpi="0" verticalDpi="0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9" tint="-0.499984740745262"/>
  </sheetPr>
  <dimension ref="A1:AA20"/>
  <sheetViews>
    <sheetView view="pageBreakPreview" zoomScale="80" zoomScaleNormal="100" zoomScaleSheetLayoutView="80" workbookViewId="0">
      <selection activeCell="C16" sqref="C16:M19"/>
    </sheetView>
  </sheetViews>
  <sheetFormatPr baseColWidth="10" defaultRowHeight="15"/>
  <cols>
    <col min="6" max="6" width="11.42578125" customWidth="1"/>
    <col min="10" max="10" width="11.42578125" customWidth="1"/>
    <col min="11" max="11" width="2.7109375" customWidth="1"/>
    <col min="12" max="12" width="22.85546875" customWidth="1"/>
    <col min="13" max="13" width="28.42578125" bestFit="1" customWidth="1"/>
    <col min="14" max="14" width="9.140625" style="25" customWidth="1"/>
    <col min="15" max="15" width="25.7109375" customWidth="1"/>
    <col min="16" max="16" width="12.5703125" bestFit="1" customWidth="1"/>
  </cols>
  <sheetData>
    <row r="1" spans="1:27" s="1" customFormat="1" ht="15" customHeight="1">
      <c r="A1" s="93" t="s">
        <v>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24"/>
      <c r="O1" s="95" t="s">
        <v>16</v>
      </c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s="1" customFormat="1" ht="1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24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</row>
    <row r="3" spans="1:27" ht="31.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ht="32.2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</row>
    <row r="5" spans="1:27" ht="60.75" customHeight="1">
      <c r="A5" s="112" t="s">
        <v>438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26"/>
      <c r="O5" s="121" t="s">
        <v>439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</row>
    <row r="6" spans="1:27" ht="31.5" customHeight="1">
      <c r="A6" s="101" t="s">
        <v>374</v>
      </c>
      <c r="B6" s="101"/>
      <c r="C6" s="101"/>
      <c r="D6" s="101"/>
      <c r="E6" s="101"/>
      <c r="F6" s="101"/>
      <c r="G6" s="102" t="s">
        <v>15</v>
      </c>
      <c r="H6" s="103"/>
      <c r="I6" s="103"/>
      <c r="J6" s="103"/>
      <c r="K6" s="104"/>
      <c r="L6" s="39" t="s">
        <v>368</v>
      </c>
      <c r="M6" s="40" t="s">
        <v>375</v>
      </c>
      <c r="O6" s="41" t="s">
        <v>428</v>
      </c>
      <c r="P6" s="41" t="s">
        <v>429</v>
      </c>
      <c r="Q6" s="102" t="s">
        <v>452</v>
      </c>
      <c r="R6" s="103"/>
      <c r="S6" s="103"/>
      <c r="T6" s="103"/>
      <c r="U6" s="104"/>
      <c r="V6" s="102" t="s">
        <v>427</v>
      </c>
      <c r="W6" s="103"/>
      <c r="X6" s="103"/>
      <c r="Y6" s="103"/>
      <c r="Z6" s="103"/>
      <c r="AA6" s="104"/>
    </row>
    <row r="7" spans="1:27" ht="15.75" customHeight="1">
      <c r="A7" s="67" t="s">
        <v>423</v>
      </c>
      <c r="B7" s="66"/>
      <c r="C7" s="66"/>
      <c r="D7" s="66"/>
      <c r="E7" s="66"/>
      <c r="F7" s="66"/>
      <c r="G7" s="108"/>
      <c r="H7" s="108"/>
      <c r="I7" s="108"/>
      <c r="J7" s="108"/>
      <c r="K7" s="108"/>
      <c r="L7" s="23" t="str">
        <f>IF(G7&gt;=100%,"Validé","Non validé")</f>
        <v>Non validé</v>
      </c>
      <c r="M7" s="105">
        <f>COUNTIF(L7:L10,"Validé")</f>
        <v>0</v>
      </c>
      <c r="N7" s="26"/>
      <c r="O7" s="105">
        <f>COUNTIF(P7:P10,"مُصادق عليه")</f>
        <v>0</v>
      </c>
      <c r="P7" s="23" t="str">
        <f>IF(Q7&gt;=100%,"مُصادق عليه","غير مُصادق عليه")</f>
        <v>غير مُصادق عليه</v>
      </c>
      <c r="Q7" s="108"/>
      <c r="R7" s="108"/>
      <c r="S7" s="108"/>
      <c r="T7" s="108"/>
      <c r="U7" s="108"/>
      <c r="V7" s="70" t="s">
        <v>435</v>
      </c>
      <c r="W7" s="71"/>
      <c r="X7" s="71"/>
      <c r="Y7" s="71"/>
      <c r="Z7" s="71"/>
      <c r="AA7" s="72"/>
    </row>
    <row r="8" spans="1:27" ht="15.75" customHeight="1">
      <c r="A8" s="63" t="s">
        <v>424</v>
      </c>
      <c r="B8" s="64"/>
      <c r="C8" s="64"/>
      <c r="D8" s="64"/>
      <c r="E8" s="64"/>
      <c r="F8" s="65"/>
      <c r="G8" s="109"/>
      <c r="H8" s="110"/>
      <c r="I8" s="110"/>
      <c r="J8" s="110"/>
      <c r="K8" s="111"/>
      <c r="L8" s="23" t="str">
        <f>IF(G8&gt;=80%,"Validé","Non validé")</f>
        <v>Non validé</v>
      </c>
      <c r="M8" s="106"/>
      <c r="N8" s="26"/>
      <c r="O8" s="106"/>
      <c r="P8" s="23" t="str">
        <f t="shared" ref="P8:P10" si="0">IF(Q8&gt;=100%,"مُصادق عليه","غير مُصادق عليه")</f>
        <v>غير مُصادق عليه</v>
      </c>
      <c r="Q8" s="109"/>
      <c r="R8" s="110"/>
      <c r="S8" s="110"/>
      <c r="T8" s="110"/>
      <c r="U8" s="111"/>
      <c r="V8" s="63" t="s">
        <v>436</v>
      </c>
      <c r="W8" s="64"/>
      <c r="X8" s="64"/>
      <c r="Y8" s="64"/>
      <c r="Z8" s="64"/>
      <c r="AA8" s="65"/>
    </row>
    <row r="9" spans="1:27" ht="15.75" customHeight="1">
      <c r="A9" s="63" t="s">
        <v>425</v>
      </c>
      <c r="B9" s="64"/>
      <c r="C9" s="64"/>
      <c r="D9" s="64"/>
      <c r="E9" s="64"/>
      <c r="F9" s="65"/>
      <c r="G9" s="109"/>
      <c r="H9" s="110"/>
      <c r="I9" s="110"/>
      <c r="J9" s="110"/>
      <c r="K9" s="111"/>
      <c r="L9" s="23" t="str">
        <f>IF(G9&gt;=70%,"Validé","Non validé")</f>
        <v>Non validé</v>
      </c>
      <c r="M9" s="106"/>
      <c r="N9" s="26"/>
      <c r="O9" s="106"/>
      <c r="P9" s="23" t="str">
        <f t="shared" si="0"/>
        <v>غير مُصادق عليه</v>
      </c>
      <c r="Q9" s="109"/>
      <c r="R9" s="110"/>
      <c r="S9" s="110"/>
      <c r="T9" s="110"/>
      <c r="U9" s="111"/>
      <c r="V9" s="63" t="s">
        <v>422</v>
      </c>
      <c r="W9" s="64"/>
      <c r="X9" s="64"/>
      <c r="Y9" s="64"/>
      <c r="Z9" s="64"/>
      <c r="AA9" s="65"/>
    </row>
    <row r="10" spans="1:27" ht="16.5" customHeight="1">
      <c r="A10" s="63" t="s">
        <v>426</v>
      </c>
      <c r="B10" s="64"/>
      <c r="C10" s="64"/>
      <c r="D10" s="64"/>
      <c r="E10" s="64"/>
      <c r="F10" s="65"/>
      <c r="G10" s="109"/>
      <c r="H10" s="110"/>
      <c r="I10" s="110"/>
      <c r="J10" s="110"/>
      <c r="K10" s="111"/>
      <c r="L10" s="23" t="str">
        <f>IF(G10&gt;=70%,"Validé","Non validé")</f>
        <v>Non validé</v>
      </c>
      <c r="M10" s="107"/>
      <c r="N10" s="26"/>
      <c r="O10" s="107"/>
      <c r="P10" s="23" t="str">
        <f t="shared" si="0"/>
        <v>غير مُصادق عليه</v>
      </c>
      <c r="Q10" s="109"/>
      <c r="R10" s="110"/>
      <c r="S10" s="110"/>
      <c r="T10" s="110"/>
      <c r="U10" s="111"/>
      <c r="V10" s="63" t="s">
        <v>437</v>
      </c>
      <c r="W10" s="64"/>
      <c r="X10" s="64"/>
      <c r="Y10" s="64"/>
      <c r="Z10" s="64"/>
      <c r="AA10" s="65"/>
    </row>
    <row r="11" spans="1:27" ht="21" customHeight="1">
      <c r="A11" s="114" t="s">
        <v>455</v>
      </c>
      <c r="B11" s="115"/>
      <c r="C11" s="115"/>
      <c r="D11" s="115"/>
      <c r="E11" s="115"/>
      <c r="F11" s="116"/>
      <c r="G11" s="117" t="str">
        <f>IFERROR(AVERAGE(G7:K10),"")</f>
        <v/>
      </c>
      <c r="H11" s="118"/>
      <c r="I11" s="118"/>
      <c r="J11" s="118"/>
      <c r="K11" s="119"/>
      <c r="L11" s="120" t="str">
        <f>IF(M7=4,"Validé","Une ou plusieurs rubriques ne sont pas validées")</f>
        <v>Une ou plusieurs rubriques ne sont pas validées</v>
      </c>
      <c r="M11" s="120"/>
      <c r="N11" s="26"/>
      <c r="O11" s="120" t="str">
        <f>IF(O7=4,"مُصادق عليه","عنوان واحد أو عدة عناوين غير مُصادق عليها")</f>
        <v>عنوان واحد أو عدة عناوين غير مُصادق عليها</v>
      </c>
      <c r="P11" s="120"/>
      <c r="Q11" s="124" t="str">
        <f>IFERROR(AVERAGE(Q7:U10),"")</f>
        <v/>
      </c>
      <c r="R11" s="124"/>
      <c r="S11" s="124"/>
      <c r="T11" s="124"/>
      <c r="U11" s="124"/>
      <c r="V11" s="123" t="s">
        <v>448</v>
      </c>
      <c r="W11" s="123"/>
      <c r="X11" s="123"/>
      <c r="Y11" s="123"/>
      <c r="Z11" s="123"/>
      <c r="AA11" s="123"/>
    </row>
    <row r="12" spans="1:27" ht="15" customHeight="1">
      <c r="A12" s="99" t="s">
        <v>368</v>
      </c>
      <c r="B12" s="99"/>
      <c r="C12" s="122" t="str">
        <f>IF(COUNT(G11)=0,"",IF(M7=4,"Support recevable et éligible à la soumission pour expertise","Support à réviser. Des corrections à apporter aux rubriques non validées"))</f>
        <v/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27"/>
      <c r="O12" s="125" t="str">
        <f>IF(COUNT(Q11)=0,"",IF(O7=4,"دعامة مقبولة ومستوفية لشروط الترشح للإحالة إلى الخبرة","دعامة تحتاج إلى مراجعة"))</f>
        <v/>
      </c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99" t="s">
        <v>429</v>
      </c>
      <c r="AA12" s="99"/>
    </row>
    <row r="13" spans="1:27" ht="15" customHeight="1">
      <c r="A13" s="100"/>
      <c r="B13" s="100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27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00"/>
      <c r="AA13" s="100"/>
    </row>
    <row r="14" spans="1:27" ht="15" customHeight="1">
      <c r="A14" s="100"/>
      <c r="B14" s="100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27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00"/>
      <c r="AA14" s="100"/>
    </row>
    <row r="15" spans="1:27" ht="23.25">
      <c r="A15" s="100"/>
      <c r="B15" s="100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27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00"/>
      <c r="AA15" s="100"/>
    </row>
    <row r="16" spans="1:27" ht="15" customHeight="1">
      <c r="A16" s="100"/>
      <c r="B16" s="100"/>
      <c r="C16" s="98" t="str">
        <f>IF(C12="","",IF(C12="Support recevable et éligible à la soumission pour expertise","Des documents y afférents sont à délivrer au demandeur et aux évaluateurs(Se référer au référentiel)","Les révisions doivent être adressées au demandeur"))</f>
        <v/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27"/>
      <c r="O16" s="98" t="str">
        <f>IF(O12="","",IF(O12="دعامة مقبولة ومستوفية لشروط الترشح للإحالة إلى الخبرة","يجب تسليم الوثائق ذات الصلة إلى صاحب الطلب والمقيّمين (يُرجى الرجوع إلى المرجع)","يجب إرسال التعديلات إلى صاحب الطلب"))</f>
        <v/>
      </c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100"/>
      <c r="AA16" s="100"/>
    </row>
    <row r="17" spans="1:27" ht="15" customHeight="1">
      <c r="A17" s="100"/>
      <c r="B17" s="100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27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100"/>
      <c r="AA17" s="100"/>
    </row>
    <row r="18" spans="1:27" ht="15" customHeight="1">
      <c r="A18" s="100"/>
      <c r="B18" s="100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27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100"/>
      <c r="AA18" s="100"/>
    </row>
    <row r="19" spans="1:27" ht="23.25">
      <c r="A19" s="100"/>
      <c r="B19" s="100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27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100"/>
      <c r="AA19" s="100"/>
    </row>
    <row r="20" spans="1:27" ht="15" customHeight="1"/>
  </sheetData>
  <sheetProtection algorithmName="SHA-512" hashValue="EXcPlWzwtNrAfzWIohcec3WnQkWBqHqa7PN2BMWDPz7NtlFGmqauitnYjjaAPaTE5YYsy19/3pM8qsuddX/tOA==" saltValue="XzeyZpfNTYMcNjDri9VdSQ==" spinCount="100000" sheet="1" objects="1" scenarios="1"/>
  <mergeCells count="38">
    <mergeCell ref="O1:AA4"/>
    <mergeCell ref="O5:AA5"/>
    <mergeCell ref="C12:M15"/>
    <mergeCell ref="O11:P11"/>
    <mergeCell ref="V11:AA11"/>
    <mergeCell ref="Q11:U11"/>
    <mergeCell ref="O12:Y15"/>
    <mergeCell ref="C16:M19"/>
    <mergeCell ref="A12:B19"/>
    <mergeCell ref="A1:M4"/>
    <mergeCell ref="A5:M5"/>
    <mergeCell ref="G7:K7"/>
    <mergeCell ref="G8:K8"/>
    <mergeCell ref="A7:F7"/>
    <mergeCell ref="A8:F8"/>
    <mergeCell ref="A9:F9"/>
    <mergeCell ref="A10:F10"/>
    <mergeCell ref="G9:K9"/>
    <mergeCell ref="G10:K10"/>
    <mergeCell ref="A11:F11"/>
    <mergeCell ref="G11:K11"/>
    <mergeCell ref="L11:M11"/>
    <mergeCell ref="O16:Y19"/>
    <mergeCell ref="Z12:AA19"/>
    <mergeCell ref="V9:AA9"/>
    <mergeCell ref="A6:F6"/>
    <mergeCell ref="G6:K6"/>
    <mergeCell ref="V6:AA6"/>
    <mergeCell ref="Q6:U6"/>
    <mergeCell ref="M7:M10"/>
    <mergeCell ref="O7:O10"/>
    <mergeCell ref="Q7:U7"/>
    <mergeCell ref="V7:AA7"/>
    <mergeCell ref="V8:AA8"/>
    <mergeCell ref="Q10:U10"/>
    <mergeCell ref="Q9:U9"/>
    <mergeCell ref="Q8:U8"/>
    <mergeCell ref="V10:AA10"/>
  </mergeCells>
  <conditionalFormatting sqref="L11:M11">
    <cfRule type="containsText" dxfId="24" priority="7" operator="containsText" text="Une ou plusieurs rubriques ne sont pas validées">
      <formula>NOT(ISERROR(SEARCH("Une ou plusieurs rubriques ne sont pas validées",L11)))</formula>
    </cfRule>
  </conditionalFormatting>
  <conditionalFormatting sqref="O11:P11">
    <cfRule type="containsText" dxfId="23" priority="4" operator="containsText" text="Une ou plusieurs rubriques ne sont pas validées">
      <formula>NOT(ISERROR(SEARCH("Une ou plusieurs rubriques ne sont pas validées",O11)))</formula>
    </cfRule>
  </conditionalFormatting>
  <conditionalFormatting sqref="L7">
    <cfRule type="containsText" dxfId="22" priority="3" operator="containsText" text="Non">
      <formula>NOT(ISERROR(SEARCH("Non",L7)))</formula>
    </cfRule>
  </conditionalFormatting>
  <conditionalFormatting sqref="L8:L10">
    <cfRule type="containsText" dxfId="21" priority="2" operator="containsText" text="Non">
      <formula>NOT(ISERROR(SEARCH("Non",L8)))</formula>
    </cfRule>
  </conditionalFormatting>
  <conditionalFormatting sqref="P7:P10">
    <cfRule type="containsText" dxfId="20" priority="1" operator="containsText" text="غير ">
      <formula>NOT(ISERROR(SEARCH("غير ",P7)))</formula>
    </cfRule>
  </conditionalFormatting>
  <pageMargins left="0.7" right="0.7" top="0.75" bottom="0.75" header="0.3" footer="0.3"/>
  <pageSetup paperSize="9" scale="38" orientation="portrait" horizontalDpi="0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theme="9" tint="-0.249977111117893"/>
  </sheetPr>
  <dimension ref="A1:AC28"/>
  <sheetViews>
    <sheetView view="pageBreakPreview" topLeftCell="A2" zoomScale="80" zoomScaleNormal="85" zoomScaleSheetLayoutView="80" workbookViewId="0">
      <selection activeCell="Q6" sqref="Q6:AC6"/>
    </sheetView>
  </sheetViews>
  <sheetFormatPr baseColWidth="10" defaultRowHeight="15"/>
  <cols>
    <col min="16" max="16" width="11.42578125" style="25"/>
    <col min="17" max="23" width="11.5703125"/>
    <col min="24" max="24" width="8" customWidth="1"/>
    <col min="25" max="29" width="11.5703125"/>
  </cols>
  <sheetData>
    <row r="1" spans="1:29" ht="15" customHeight="1">
      <c r="A1" s="93" t="s">
        <v>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Q1" s="95" t="s">
        <v>16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29" ht="1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</row>
    <row r="3" spans="1:29" ht="64.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</row>
    <row r="4" spans="1:29" ht="15" hidden="1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</row>
    <row r="5" spans="1:29" ht="43.5" customHeight="1">
      <c r="A5" s="132" t="s">
        <v>421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Q5" s="128" t="s">
        <v>485</v>
      </c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</row>
    <row r="6" spans="1:29" ht="27">
      <c r="A6" s="130" t="s">
        <v>10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Q6" s="55" t="s">
        <v>418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</row>
    <row r="7" spans="1:29" ht="15.75">
      <c r="A7" s="66" t="s">
        <v>8</v>
      </c>
      <c r="B7" s="66"/>
      <c r="C7" s="66"/>
      <c r="D7" s="66"/>
      <c r="E7" s="66"/>
      <c r="F7" s="66"/>
      <c r="G7" s="134"/>
      <c r="H7" s="135"/>
      <c r="I7" s="135"/>
      <c r="J7" s="135"/>
      <c r="K7" s="135"/>
      <c r="L7" s="135"/>
      <c r="M7" s="135"/>
      <c r="N7" s="135"/>
      <c r="O7" s="136"/>
      <c r="Q7" s="56"/>
      <c r="R7" s="56"/>
      <c r="S7" s="56"/>
      <c r="T7" s="56"/>
      <c r="U7" s="56"/>
      <c r="V7" s="56"/>
      <c r="W7" s="56"/>
      <c r="X7" s="56"/>
      <c r="Y7" s="63" t="s">
        <v>405</v>
      </c>
      <c r="Z7" s="64"/>
      <c r="AA7" s="64"/>
      <c r="AB7" s="64"/>
      <c r="AC7" s="65"/>
    </row>
    <row r="8" spans="1:29" ht="15.75">
      <c r="A8" s="66" t="s">
        <v>147</v>
      </c>
      <c r="B8" s="66"/>
      <c r="C8" s="66"/>
      <c r="D8" s="66"/>
      <c r="E8" s="66"/>
      <c r="F8" s="66"/>
      <c r="G8" s="134" t="s">
        <v>152</v>
      </c>
      <c r="H8" s="135"/>
      <c r="I8" s="135"/>
      <c r="J8" s="135"/>
      <c r="K8" s="135"/>
      <c r="L8" s="135"/>
      <c r="M8" s="135"/>
      <c r="N8" s="135"/>
      <c r="O8" s="136"/>
      <c r="Q8" s="127" t="s">
        <v>24</v>
      </c>
      <c r="R8" s="127"/>
      <c r="S8" s="127"/>
      <c r="T8" s="127"/>
      <c r="U8" s="127"/>
      <c r="V8" s="127"/>
      <c r="W8" s="127"/>
      <c r="X8" s="127"/>
      <c r="Y8" s="63" t="s">
        <v>389</v>
      </c>
      <c r="Z8" s="64"/>
      <c r="AA8" s="64"/>
      <c r="AB8" s="64"/>
      <c r="AC8" s="65"/>
    </row>
    <row r="9" spans="1:29" ht="15.75">
      <c r="A9" s="66" t="s">
        <v>9</v>
      </c>
      <c r="B9" s="66"/>
      <c r="C9" s="66"/>
      <c r="D9" s="66"/>
      <c r="E9" s="66"/>
      <c r="F9" s="66"/>
      <c r="G9" s="137" t="s">
        <v>153</v>
      </c>
      <c r="H9" s="137"/>
      <c r="I9" s="137"/>
      <c r="J9" s="137"/>
      <c r="K9" s="137"/>
      <c r="L9" s="137"/>
      <c r="M9" s="137"/>
      <c r="N9" s="137"/>
      <c r="O9" s="137"/>
      <c r="Q9" s="127" t="s">
        <v>23</v>
      </c>
      <c r="R9" s="127"/>
      <c r="S9" s="127"/>
      <c r="T9" s="127"/>
      <c r="U9" s="127"/>
      <c r="V9" s="127"/>
      <c r="W9" s="127"/>
      <c r="X9" s="127"/>
      <c r="Y9" s="63" t="s">
        <v>390</v>
      </c>
      <c r="Z9" s="64"/>
      <c r="AA9" s="64"/>
      <c r="AB9" s="64"/>
      <c r="AC9" s="65"/>
    </row>
    <row r="10" spans="1:29" ht="15.75">
      <c r="A10" s="66" t="s">
        <v>11</v>
      </c>
      <c r="B10" s="66"/>
      <c r="C10" s="66"/>
      <c r="D10" s="66"/>
      <c r="E10" s="66"/>
      <c r="F10" s="66"/>
      <c r="G10" s="133"/>
      <c r="H10" s="133"/>
      <c r="I10" s="133"/>
      <c r="J10" s="133"/>
      <c r="K10" s="133"/>
      <c r="L10" s="133"/>
      <c r="M10" s="133"/>
      <c r="N10" s="133"/>
      <c r="O10" s="133"/>
      <c r="Q10" s="127"/>
      <c r="R10" s="127"/>
      <c r="S10" s="127"/>
      <c r="T10" s="127"/>
      <c r="U10" s="127"/>
      <c r="V10" s="127"/>
      <c r="W10" s="127"/>
      <c r="X10" s="127"/>
      <c r="Y10" s="63" t="s">
        <v>406</v>
      </c>
      <c r="Z10" s="64"/>
      <c r="AA10" s="64"/>
      <c r="AB10" s="64"/>
      <c r="AC10" s="65"/>
    </row>
    <row r="11" spans="1:29" ht="15.75">
      <c r="A11" s="66" t="s">
        <v>12</v>
      </c>
      <c r="B11" s="66"/>
      <c r="C11" s="66"/>
      <c r="D11" s="66"/>
      <c r="E11" s="66"/>
      <c r="F11" s="66"/>
      <c r="G11" s="133"/>
      <c r="H11" s="133"/>
      <c r="I11" s="133"/>
      <c r="J11" s="133"/>
      <c r="K11" s="133"/>
      <c r="L11" s="133"/>
      <c r="M11" s="133"/>
      <c r="N11" s="133"/>
      <c r="O11" s="133"/>
      <c r="Q11" s="56"/>
      <c r="R11" s="56"/>
      <c r="S11" s="56"/>
      <c r="T11" s="56"/>
      <c r="U11" s="56"/>
      <c r="V11" s="56"/>
      <c r="W11" s="56"/>
      <c r="X11" s="56"/>
      <c r="Y11" s="63" t="s">
        <v>407</v>
      </c>
      <c r="Z11" s="64"/>
      <c r="AA11" s="64"/>
      <c r="AB11" s="64"/>
      <c r="AC11" s="65"/>
    </row>
    <row r="12" spans="1:29" ht="38.25" customHeight="1">
      <c r="A12" s="67" t="s">
        <v>363</v>
      </c>
      <c r="B12" s="66"/>
      <c r="C12" s="66"/>
      <c r="D12" s="66"/>
      <c r="E12" s="66"/>
      <c r="F12" s="66"/>
      <c r="G12" s="133"/>
      <c r="H12" s="133"/>
      <c r="I12" s="133"/>
      <c r="J12" s="133"/>
      <c r="K12" s="133"/>
      <c r="L12" s="133"/>
      <c r="M12" s="133"/>
      <c r="N12" s="133"/>
      <c r="O12" s="133"/>
      <c r="Q12" s="56"/>
      <c r="R12" s="56"/>
      <c r="S12" s="56"/>
      <c r="T12" s="56"/>
      <c r="U12" s="56"/>
      <c r="V12" s="56"/>
      <c r="W12" s="56"/>
      <c r="X12" s="56"/>
      <c r="Y12" s="70" t="s">
        <v>417</v>
      </c>
      <c r="Z12" s="71"/>
      <c r="AA12" s="71"/>
      <c r="AB12" s="71"/>
      <c r="AC12" s="72"/>
    </row>
    <row r="13" spans="1:29" ht="27">
      <c r="A13" s="138" t="s">
        <v>13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Q13" s="55" t="s">
        <v>419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</row>
    <row r="14" spans="1:29" ht="15.75">
      <c r="A14" s="66" t="s">
        <v>8</v>
      </c>
      <c r="B14" s="66"/>
      <c r="C14" s="66"/>
      <c r="D14" s="66"/>
      <c r="E14" s="66"/>
      <c r="F14" s="66"/>
      <c r="G14" s="137"/>
      <c r="H14" s="137"/>
      <c r="I14" s="137"/>
      <c r="J14" s="137"/>
      <c r="K14" s="137"/>
      <c r="L14" s="137"/>
      <c r="M14" s="137"/>
      <c r="N14" s="137"/>
      <c r="O14" s="137"/>
      <c r="Q14" s="56"/>
      <c r="R14" s="56"/>
      <c r="S14" s="56"/>
      <c r="T14" s="56"/>
      <c r="U14" s="56"/>
      <c r="V14" s="56"/>
      <c r="W14" s="56"/>
      <c r="X14" s="56"/>
      <c r="Y14" s="63" t="s">
        <v>405</v>
      </c>
      <c r="Z14" s="64"/>
      <c r="AA14" s="64"/>
      <c r="AB14" s="64"/>
      <c r="AC14" s="65"/>
    </row>
    <row r="15" spans="1:29" ht="15.75">
      <c r="A15" s="66" t="s">
        <v>147</v>
      </c>
      <c r="B15" s="66"/>
      <c r="C15" s="66"/>
      <c r="D15" s="66"/>
      <c r="E15" s="66"/>
      <c r="F15" s="66"/>
      <c r="G15" s="137" t="s">
        <v>152</v>
      </c>
      <c r="H15" s="137"/>
      <c r="I15" s="137"/>
      <c r="J15" s="137"/>
      <c r="K15" s="137"/>
      <c r="L15" s="137"/>
      <c r="M15" s="137"/>
      <c r="N15" s="137"/>
      <c r="O15" s="137"/>
      <c r="Q15" s="127" t="s">
        <v>24</v>
      </c>
      <c r="R15" s="127"/>
      <c r="S15" s="127"/>
      <c r="T15" s="127"/>
      <c r="U15" s="127"/>
      <c r="V15" s="127"/>
      <c r="W15" s="127"/>
      <c r="X15" s="127"/>
      <c r="Y15" s="63" t="s">
        <v>389</v>
      </c>
      <c r="Z15" s="64"/>
      <c r="AA15" s="64"/>
      <c r="AB15" s="64"/>
      <c r="AC15" s="65"/>
    </row>
    <row r="16" spans="1:29" ht="15.75">
      <c r="A16" s="66" t="s">
        <v>9</v>
      </c>
      <c r="B16" s="66"/>
      <c r="C16" s="66"/>
      <c r="D16" s="66"/>
      <c r="E16" s="66"/>
      <c r="F16" s="66"/>
      <c r="G16" s="137" t="s">
        <v>153</v>
      </c>
      <c r="H16" s="137"/>
      <c r="I16" s="137"/>
      <c r="J16" s="137"/>
      <c r="K16" s="137"/>
      <c r="L16" s="137"/>
      <c r="M16" s="137"/>
      <c r="N16" s="137"/>
      <c r="O16" s="137"/>
      <c r="Q16" s="127" t="s">
        <v>23</v>
      </c>
      <c r="R16" s="127"/>
      <c r="S16" s="127"/>
      <c r="T16" s="127"/>
      <c r="U16" s="127"/>
      <c r="V16" s="127"/>
      <c r="W16" s="127"/>
      <c r="X16" s="127"/>
      <c r="Y16" s="63" t="s">
        <v>390</v>
      </c>
      <c r="Z16" s="64"/>
      <c r="AA16" s="64"/>
      <c r="AB16" s="64"/>
      <c r="AC16" s="65"/>
    </row>
    <row r="17" spans="1:29" ht="15.75" customHeight="1">
      <c r="A17" s="66" t="s">
        <v>11</v>
      </c>
      <c r="B17" s="66"/>
      <c r="C17" s="66"/>
      <c r="D17" s="66"/>
      <c r="E17" s="66"/>
      <c r="F17" s="66"/>
      <c r="G17" s="133"/>
      <c r="H17" s="133"/>
      <c r="I17" s="133"/>
      <c r="J17" s="133"/>
      <c r="K17" s="133"/>
      <c r="L17" s="133"/>
      <c r="M17" s="133"/>
      <c r="N17" s="133"/>
      <c r="O17" s="133"/>
      <c r="Q17" s="56"/>
      <c r="R17" s="56"/>
      <c r="S17" s="56"/>
      <c r="T17" s="56"/>
      <c r="U17" s="56"/>
      <c r="V17" s="56"/>
      <c r="W17" s="56"/>
      <c r="X17" s="56"/>
      <c r="Y17" s="63" t="s">
        <v>406</v>
      </c>
      <c r="Z17" s="64"/>
      <c r="AA17" s="64"/>
      <c r="AB17" s="64"/>
      <c r="AC17" s="65"/>
    </row>
    <row r="18" spans="1:29" ht="15.75">
      <c r="A18" s="66" t="s">
        <v>12</v>
      </c>
      <c r="B18" s="66"/>
      <c r="C18" s="66"/>
      <c r="D18" s="66"/>
      <c r="E18" s="66"/>
      <c r="F18" s="66"/>
      <c r="G18" s="133"/>
      <c r="H18" s="133"/>
      <c r="I18" s="133"/>
      <c r="J18" s="133"/>
      <c r="K18" s="133"/>
      <c r="L18" s="133"/>
      <c r="M18" s="133"/>
      <c r="N18" s="133"/>
      <c r="O18" s="133"/>
      <c r="Q18" s="56"/>
      <c r="R18" s="56"/>
      <c r="S18" s="56"/>
      <c r="T18" s="56"/>
      <c r="U18" s="56"/>
      <c r="V18" s="56"/>
      <c r="W18" s="56"/>
      <c r="X18" s="56"/>
      <c r="Y18" s="63" t="s">
        <v>407</v>
      </c>
      <c r="Z18" s="64"/>
      <c r="AA18" s="64"/>
      <c r="AB18" s="64"/>
      <c r="AC18" s="65"/>
    </row>
    <row r="19" spans="1:29" ht="44.25" customHeight="1">
      <c r="A19" s="67" t="s">
        <v>363</v>
      </c>
      <c r="B19" s="66"/>
      <c r="C19" s="66"/>
      <c r="D19" s="66"/>
      <c r="E19" s="66"/>
      <c r="F19" s="66"/>
      <c r="G19" s="133"/>
      <c r="H19" s="133"/>
      <c r="I19" s="133"/>
      <c r="J19" s="133"/>
      <c r="K19" s="133"/>
      <c r="L19" s="133"/>
      <c r="M19" s="133"/>
      <c r="N19" s="133"/>
      <c r="O19" s="133"/>
      <c r="Q19" s="56"/>
      <c r="R19" s="56"/>
      <c r="S19" s="56"/>
      <c r="T19" s="56"/>
      <c r="U19" s="56"/>
      <c r="V19" s="56"/>
      <c r="W19" s="56"/>
      <c r="X19" s="56"/>
      <c r="Y19" s="70" t="s">
        <v>417</v>
      </c>
      <c r="Z19" s="71"/>
      <c r="AA19" s="71"/>
      <c r="AB19" s="71"/>
      <c r="AC19" s="72"/>
    </row>
    <row r="20" spans="1:29" ht="38.25" customHeight="1">
      <c r="A20" s="138" t="s">
        <v>376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Q20" s="126" t="s">
        <v>420</v>
      </c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</row>
    <row r="21" spans="1:29" ht="27" customHeight="1">
      <c r="A21" s="66" t="s">
        <v>8</v>
      </c>
      <c r="B21" s="66"/>
      <c r="C21" s="66"/>
      <c r="D21" s="66"/>
      <c r="E21" s="66"/>
      <c r="F21" s="66"/>
      <c r="G21" s="137"/>
      <c r="H21" s="137"/>
      <c r="I21" s="137"/>
      <c r="J21" s="137"/>
      <c r="K21" s="137"/>
      <c r="L21" s="137"/>
      <c r="M21" s="137"/>
      <c r="N21" s="137"/>
      <c r="O21" s="137"/>
      <c r="Q21" s="56"/>
      <c r="R21" s="56"/>
      <c r="S21" s="56"/>
      <c r="T21" s="56"/>
      <c r="U21" s="56"/>
      <c r="V21" s="56"/>
      <c r="W21" s="56"/>
      <c r="X21" s="56"/>
      <c r="Y21" s="63" t="s">
        <v>405</v>
      </c>
      <c r="Z21" s="64"/>
      <c r="AA21" s="64"/>
      <c r="AB21" s="64"/>
      <c r="AC21" s="65"/>
    </row>
    <row r="22" spans="1:29" ht="27" customHeight="1">
      <c r="A22" s="66" t="s">
        <v>147</v>
      </c>
      <c r="B22" s="66"/>
      <c r="C22" s="66"/>
      <c r="D22" s="66"/>
      <c r="E22" s="66"/>
      <c r="F22" s="66"/>
      <c r="G22" s="137" t="s">
        <v>152</v>
      </c>
      <c r="H22" s="137"/>
      <c r="I22" s="137"/>
      <c r="J22" s="137"/>
      <c r="K22" s="137"/>
      <c r="L22" s="137"/>
      <c r="M22" s="137"/>
      <c r="N22" s="137"/>
      <c r="O22" s="137"/>
      <c r="Q22" s="127" t="s">
        <v>24</v>
      </c>
      <c r="R22" s="127"/>
      <c r="S22" s="127"/>
      <c r="T22" s="127"/>
      <c r="U22" s="127"/>
      <c r="V22" s="127"/>
      <c r="W22" s="127"/>
      <c r="X22" s="127"/>
      <c r="Y22" s="63" t="s">
        <v>389</v>
      </c>
      <c r="Z22" s="64"/>
      <c r="AA22" s="64"/>
      <c r="AB22" s="64"/>
      <c r="AC22" s="65"/>
    </row>
    <row r="23" spans="1:29" ht="15.75">
      <c r="A23" s="66" t="s">
        <v>9</v>
      </c>
      <c r="B23" s="66"/>
      <c r="C23" s="66"/>
      <c r="D23" s="66"/>
      <c r="E23" s="66"/>
      <c r="F23" s="66"/>
      <c r="G23" s="137" t="s">
        <v>153</v>
      </c>
      <c r="H23" s="137"/>
      <c r="I23" s="137"/>
      <c r="J23" s="137"/>
      <c r="K23" s="137"/>
      <c r="L23" s="137"/>
      <c r="M23" s="137"/>
      <c r="N23" s="137"/>
      <c r="O23" s="137"/>
      <c r="Q23" s="127" t="s">
        <v>23</v>
      </c>
      <c r="R23" s="127"/>
      <c r="S23" s="127"/>
      <c r="T23" s="127"/>
      <c r="U23" s="127"/>
      <c r="V23" s="127"/>
      <c r="W23" s="127"/>
      <c r="X23" s="127"/>
      <c r="Y23" s="63" t="s">
        <v>390</v>
      </c>
      <c r="Z23" s="64"/>
      <c r="AA23" s="64"/>
      <c r="AB23" s="64"/>
      <c r="AC23" s="65"/>
    </row>
    <row r="24" spans="1:29" ht="15.75">
      <c r="A24" s="66" t="s">
        <v>11</v>
      </c>
      <c r="B24" s="66"/>
      <c r="C24" s="66"/>
      <c r="D24" s="66"/>
      <c r="E24" s="66"/>
      <c r="F24" s="66"/>
      <c r="G24" s="133"/>
      <c r="H24" s="133"/>
      <c r="I24" s="133"/>
      <c r="J24" s="133"/>
      <c r="K24" s="133"/>
      <c r="L24" s="133"/>
      <c r="M24" s="133"/>
      <c r="N24" s="133"/>
      <c r="O24" s="133"/>
      <c r="Q24" s="56"/>
      <c r="R24" s="56"/>
      <c r="S24" s="56"/>
      <c r="T24" s="56"/>
      <c r="U24" s="56"/>
      <c r="V24" s="56"/>
      <c r="W24" s="56"/>
      <c r="X24" s="56"/>
      <c r="Y24" s="63" t="s">
        <v>406</v>
      </c>
      <c r="Z24" s="64"/>
      <c r="AA24" s="64"/>
      <c r="AB24" s="64"/>
      <c r="AC24" s="65"/>
    </row>
    <row r="25" spans="1:29" ht="15.75">
      <c r="A25" s="66" t="s">
        <v>12</v>
      </c>
      <c r="B25" s="66"/>
      <c r="C25" s="66"/>
      <c r="D25" s="66"/>
      <c r="E25" s="66"/>
      <c r="F25" s="66"/>
      <c r="G25" s="133"/>
      <c r="H25" s="133"/>
      <c r="I25" s="133"/>
      <c r="J25" s="133"/>
      <c r="K25" s="133"/>
      <c r="L25" s="133"/>
      <c r="M25" s="133"/>
      <c r="N25" s="133"/>
      <c r="O25" s="133"/>
      <c r="Q25" s="56"/>
      <c r="R25" s="56"/>
      <c r="S25" s="56"/>
      <c r="T25" s="56"/>
      <c r="U25" s="56"/>
      <c r="V25" s="56"/>
      <c r="W25" s="56"/>
      <c r="X25" s="56"/>
      <c r="Y25" s="63" t="s">
        <v>407</v>
      </c>
      <c r="Z25" s="64"/>
      <c r="AA25" s="64"/>
      <c r="AB25" s="64"/>
      <c r="AC25" s="65"/>
    </row>
    <row r="26" spans="1:29" ht="40.5" customHeight="1">
      <c r="A26" s="67" t="s">
        <v>363</v>
      </c>
      <c r="B26" s="66"/>
      <c r="C26" s="66"/>
      <c r="D26" s="66"/>
      <c r="E26" s="66"/>
      <c r="F26" s="66"/>
      <c r="G26" s="133"/>
      <c r="H26" s="133"/>
      <c r="I26" s="133"/>
      <c r="J26" s="133"/>
      <c r="K26" s="133"/>
      <c r="L26" s="133"/>
      <c r="M26" s="133"/>
      <c r="N26" s="133"/>
      <c r="O26" s="133"/>
      <c r="Q26" s="56"/>
      <c r="R26" s="56"/>
      <c r="S26" s="56"/>
      <c r="T26" s="56"/>
      <c r="U26" s="56"/>
      <c r="V26" s="56"/>
      <c r="W26" s="56"/>
      <c r="X26" s="56"/>
      <c r="Y26" s="70" t="s">
        <v>417</v>
      </c>
      <c r="Z26" s="71"/>
      <c r="AA26" s="71"/>
      <c r="AB26" s="71"/>
      <c r="AC26" s="72"/>
    </row>
    <row r="27" spans="1:29" ht="15.75" customHeight="1"/>
    <row r="28" spans="1:29" ht="15.75" customHeight="1"/>
  </sheetData>
  <sheetProtection algorithmName="SHA-512" hashValue="s8HAltkS+izcRc+QIQzCPLExreuQDVWe7xh3IcovyAz7dFt6Xlyk54MslYtiJHrNzjJd88Z6qsquDiVepdlHEw==" saltValue="CzYmJFMYLBBsr3tOx9Ff/Q==" spinCount="100000" sheet="1" objects="1" scenarios="1"/>
  <mergeCells count="82">
    <mergeCell ref="A24:F24"/>
    <mergeCell ref="G24:O24"/>
    <mergeCell ref="A25:F25"/>
    <mergeCell ref="G25:O25"/>
    <mergeCell ref="A26:F26"/>
    <mergeCell ref="G26:O26"/>
    <mergeCell ref="A21:F21"/>
    <mergeCell ref="G21:O21"/>
    <mergeCell ref="A22:F22"/>
    <mergeCell ref="G22:O22"/>
    <mergeCell ref="A23:F23"/>
    <mergeCell ref="G23:O23"/>
    <mergeCell ref="A20:O20"/>
    <mergeCell ref="A12:F12"/>
    <mergeCell ref="G17:O17"/>
    <mergeCell ref="G9:O9"/>
    <mergeCell ref="G10:O10"/>
    <mergeCell ref="G11:O11"/>
    <mergeCell ref="G12:O12"/>
    <mergeCell ref="A13:O13"/>
    <mergeCell ref="A10:F10"/>
    <mergeCell ref="A11:F11"/>
    <mergeCell ref="A9:F9"/>
    <mergeCell ref="A14:F14"/>
    <mergeCell ref="G14:O14"/>
    <mergeCell ref="A19:F19"/>
    <mergeCell ref="G19:O19"/>
    <mergeCell ref="A15:F15"/>
    <mergeCell ref="A17:F17"/>
    <mergeCell ref="A18:F18"/>
    <mergeCell ref="G18:O18"/>
    <mergeCell ref="G7:O7"/>
    <mergeCell ref="A7:F7"/>
    <mergeCell ref="A16:F16"/>
    <mergeCell ref="G16:O16"/>
    <mergeCell ref="A8:F8"/>
    <mergeCell ref="G8:O8"/>
    <mergeCell ref="G15:O15"/>
    <mergeCell ref="A6:O6"/>
    <mergeCell ref="A1:O4"/>
    <mergeCell ref="A5:O5"/>
    <mergeCell ref="Q1:AC4"/>
    <mergeCell ref="Q6:AC6"/>
    <mergeCell ref="Q7:X7"/>
    <mergeCell ref="Y7:AC7"/>
    <mergeCell ref="Q5:AC5"/>
    <mergeCell ref="Q11:X11"/>
    <mergeCell ref="Y11:AC11"/>
    <mergeCell ref="Q12:X12"/>
    <mergeCell ref="Y12:AC12"/>
    <mergeCell ref="Q8:X8"/>
    <mergeCell ref="Y8:AC8"/>
    <mergeCell ref="Q9:X9"/>
    <mergeCell ref="Y9:AC9"/>
    <mergeCell ref="Q10:X10"/>
    <mergeCell ref="Y10:AC10"/>
    <mergeCell ref="Q18:X18"/>
    <mergeCell ref="Y18:AC18"/>
    <mergeCell ref="Q19:X19"/>
    <mergeCell ref="Y19:AC19"/>
    <mergeCell ref="Q14:X14"/>
    <mergeCell ref="Y14:AC14"/>
    <mergeCell ref="Q15:X15"/>
    <mergeCell ref="Y15:AC15"/>
    <mergeCell ref="Q16:X16"/>
    <mergeCell ref="Y16:AC16"/>
    <mergeCell ref="Q13:AC13"/>
    <mergeCell ref="Q20:AC20"/>
    <mergeCell ref="Q21:X21"/>
    <mergeCell ref="Y21:AC21"/>
    <mergeCell ref="Q26:X26"/>
    <mergeCell ref="Y26:AC26"/>
    <mergeCell ref="Y22:AC22"/>
    <mergeCell ref="Q22:X22"/>
    <mergeCell ref="Q23:X23"/>
    <mergeCell ref="Y23:AC23"/>
    <mergeCell ref="Q24:X24"/>
    <mergeCell ref="Y24:AC24"/>
    <mergeCell ref="Q25:X25"/>
    <mergeCell ref="Y25:AC25"/>
    <mergeCell ref="Q17:X17"/>
    <mergeCell ref="Y17:AC17"/>
  </mergeCells>
  <dataValidations count="9">
    <dataValidation type="list" allowBlank="1" showInputMessage="1" showErrorMessage="1" sqref="G8:O8 G15:O15 G22:O22">
      <formula1>Région</formula1>
    </dataValidation>
    <dataValidation type="list" allowBlank="1" showInputMessage="1" showErrorMessage="1" sqref="G9:O9">
      <formula1>INDIRECT($G$8)</formula1>
    </dataValidation>
    <dataValidation type="list" allowBlank="1" showInputMessage="1" showErrorMessage="1" sqref="G16:O16">
      <formula1>INDIRECT($G$15)</formula1>
    </dataValidation>
    <dataValidation type="list" allowBlank="1" showInputMessage="1" showErrorMessage="1" sqref="Q30:X30">
      <formula1>INDIRECT($O$7)</formula1>
    </dataValidation>
    <dataValidation type="list" allowBlank="1" showInputMessage="1" showErrorMessage="1" sqref="Q22:X22 Q29:X29 Q8:X8 Q15:X15">
      <formula1>الندوات_الجهوية</formula1>
    </dataValidation>
    <dataValidation type="list" allowBlank="1" showInputMessage="1" showErrorMessage="1" sqref="G23:O23">
      <formula1>INDIRECT($G$22)</formula1>
    </dataValidation>
    <dataValidation type="list" allowBlank="1" showInputMessage="1" showErrorMessage="1" sqref="Q9:X9">
      <formula1>INDIRECT($Q$8)</formula1>
    </dataValidation>
    <dataValidation type="list" allowBlank="1" showInputMessage="1" showErrorMessage="1" sqref="Q16:X16">
      <formula1>INDIRECT($Q$15)</formula1>
    </dataValidation>
    <dataValidation type="list" allowBlank="1" showInputMessage="1" showErrorMessage="1" sqref="Q23:X23">
      <formula1>INDIRECT($Q$22)</formula1>
    </dataValidation>
  </dataValidations>
  <pageMargins left="0.7" right="0.7" top="0.75" bottom="0.75" header="0.3" footer="0.3"/>
  <pageSetup paperSize="9" scale="51" orientation="portrait" horizontalDpi="0" verticalDpi="0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00B050"/>
  </sheetPr>
  <dimension ref="A1:AA52"/>
  <sheetViews>
    <sheetView view="pageBreakPreview" topLeftCell="A25" zoomScale="90" zoomScaleNormal="80" zoomScaleSheetLayoutView="90" workbookViewId="0">
      <selection activeCell="O1" sqref="O1:AA4"/>
    </sheetView>
  </sheetViews>
  <sheetFormatPr baseColWidth="10" defaultRowHeight="15"/>
  <cols>
    <col min="12" max="12" width="20.42578125" customWidth="1"/>
    <col min="13" max="13" width="34.42578125" customWidth="1"/>
    <col min="14" max="14" width="11.42578125" style="25"/>
    <col min="15" max="15" width="28.140625" customWidth="1"/>
  </cols>
  <sheetData>
    <row r="1" spans="1:27" s="1" customFormat="1" ht="15" customHeight="1">
      <c r="A1" s="93" t="s">
        <v>17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24"/>
      <c r="O1" s="95" t="s">
        <v>16</v>
      </c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s="1" customFormat="1" ht="1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24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</row>
    <row r="3" spans="1:27" ht="31.5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ht="36.7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</row>
    <row r="5" spans="1:27" ht="55.5" customHeight="1">
      <c r="A5" s="224" t="s">
        <v>364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6"/>
      <c r="O5" s="113" t="s">
        <v>364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</row>
    <row r="6" spans="1:27" ht="22.5" customHeight="1">
      <c r="A6" s="205" t="s">
        <v>369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6"/>
      <c r="O6" s="55" t="s">
        <v>440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ht="15.75" customHeight="1">
      <c r="A7" s="206" t="s">
        <v>366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6"/>
      <c r="O7" s="162" t="s">
        <v>366</v>
      </c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</row>
    <row r="8" spans="1:27" ht="17.25" customHeight="1">
      <c r="A8" s="226" t="s">
        <v>374</v>
      </c>
      <c r="B8" s="226"/>
      <c r="C8" s="226"/>
      <c r="D8" s="226"/>
      <c r="E8" s="226"/>
      <c r="F8" s="226"/>
      <c r="G8" s="220" t="s">
        <v>15</v>
      </c>
      <c r="H8" s="221"/>
      <c r="I8" s="221"/>
      <c r="J8" s="221"/>
      <c r="K8" s="222"/>
      <c r="L8" s="34" t="s">
        <v>368</v>
      </c>
      <c r="M8" s="35" t="s">
        <v>375</v>
      </c>
      <c r="O8" s="28" t="s">
        <v>428</v>
      </c>
      <c r="P8" s="28" t="s">
        <v>429</v>
      </c>
      <c r="Q8" s="164" t="s">
        <v>452</v>
      </c>
      <c r="R8" s="165"/>
      <c r="S8" s="165"/>
      <c r="T8" s="165"/>
      <c r="U8" s="166"/>
      <c r="V8" s="164" t="s">
        <v>427</v>
      </c>
      <c r="W8" s="165"/>
      <c r="X8" s="165"/>
      <c r="Y8" s="165"/>
      <c r="Z8" s="165"/>
      <c r="AA8" s="166"/>
    </row>
    <row r="9" spans="1:27" ht="15.75" customHeight="1">
      <c r="A9" s="198" t="s">
        <v>430</v>
      </c>
      <c r="B9" s="199"/>
      <c r="C9" s="199"/>
      <c r="D9" s="199"/>
      <c r="E9" s="199"/>
      <c r="F9" s="199"/>
      <c r="G9" s="109"/>
      <c r="H9" s="110"/>
      <c r="I9" s="110"/>
      <c r="J9" s="110"/>
      <c r="K9" s="111"/>
      <c r="L9" s="36" t="str">
        <f>IF(G9&gt;=80%,"Validé","Non validé")</f>
        <v>Non validé</v>
      </c>
      <c r="M9" s="187">
        <f>COUNTIF(L9:L11,"Validé")</f>
        <v>0</v>
      </c>
      <c r="N9" s="26"/>
      <c r="O9" s="167">
        <f>COUNTIF(P9:P11,"مُصادق عليه")</f>
        <v>0</v>
      </c>
      <c r="P9" s="29" t="str">
        <f>IF(Q9&gt;=80%,"مُصادق عليه","غير مُصادق عليه")</f>
        <v>غير مُصادق عليه</v>
      </c>
      <c r="Q9" s="109"/>
      <c r="R9" s="110"/>
      <c r="S9" s="110"/>
      <c r="T9" s="110"/>
      <c r="U9" s="111"/>
      <c r="V9" s="169" t="s">
        <v>442</v>
      </c>
      <c r="W9" s="170"/>
      <c r="X9" s="170"/>
      <c r="Y9" s="170"/>
      <c r="Z9" s="170"/>
      <c r="AA9" s="171"/>
    </row>
    <row r="10" spans="1:27" ht="15.75" customHeight="1">
      <c r="A10" s="199" t="s">
        <v>365</v>
      </c>
      <c r="B10" s="199"/>
      <c r="C10" s="199"/>
      <c r="D10" s="199"/>
      <c r="E10" s="199"/>
      <c r="F10" s="199"/>
      <c r="G10" s="109"/>
      <c r="H10" s="110"/>
      <c r="I10" s="110"/>
      <c r="J10" s="110"/>
      <c r="K10" s="111"/>
      <c r="L10" s="36" t="str">
        <f>IF(G10&gt;=80%,"Validé","Non validé")</f>
        <v>Non validé</v>
      </c>
      <c r="M10" s="188"/>
      <c r="N10" s="26"/>
      <c r="O10" s="168"/>
      <c r="P10" s="29" t="str">
        <f>IF(Q10&gt;=80%,"مُصادق عليه","غير مُصادق عليه")</f>
        <v>غير مُصادق عليه</v>
      </c>
      <c r="Q10" s="109"/>
      <c r="R10" s="110"/>
      <c r="S10" s="110"/>
      <c r="T10" s="110"/>
      <c r="U10" s="111"/>
      <c r="V10" s="159" t="s">
        <v>443</v>
      </c>
      <c r="W10" s="160"/>
      <c r="X10" s="160"/>
      <c r="Y10" s="160"/>
      <c r="Z10" s="160"/>
      <c r="AA10" s="161"/>
    </row>
    <row r="11" spans="1:27" ht="15.75" customHeight="1">
      <c r="A11" s="199" t="s">
        <v>431</v>
      </c>
      <c r="B11" s="199"/>
      <c r="C11" s="199"/>
      <c r="D11" s="199"/>
      <c r="E11" s="199"/>
      <c r="F11" s="199"/>
      <c r="G11" s="109"/>
      <c r="H11" s="110"/>
      <c r="I11" s="110"/>
      <c r="J11" s="110"/>
      <c r="K11" s="111"/>
      <c r="L11" s="36" t="str">
        <f>IF(G11&gt;=80%,"Validé","Non validé")</f>
        <v>Non validé</v>
      </c>
      <c r="M11" s="189"/>
      <c r="N11" s="26"/>
      <c r="O11" s="168"/>
      <c r="P11" s="29" t="str">
        <f>IF(Q11&gt;=80%,"مُصادق عليه","غير مُصادق عليه")</f>
        <v>غير مُصادق عليه</v>
      </c>
      <c r="Q11" s="109"/>
      <c r="R11" s="110"/>
      <c r="S11" s="110"/>
      <c r="T11" s="110"/>
      <c r="U11" s="111"/>
      <c r="V11" s="159" t="s">
        <v>444</v>
      </c>
      <c r="W11" s="160"/>
      <c r="X11" s="160"/>
      <c r="Y11" s="160"/>
      <c r="Z11" s="160"/>
      <c r="AA11" s="161"/>
    </row>
    <row r="12" spans="1:27" ht="36.75" customHeight="1">
      <c r="A12" s="196" t="s">
        <v>15</v>
      </c>
      <c r="B12" s="196"/>
      <c r="C12" s="196"/>
      <c r="D12" s="196"/>
      <c r="E12" s="196"/>
      <c r="F12" s="196"/>
      <c r="G12" s="197" t="str">
        <f>IFERROR(AVERAGE(G9:K11),"")</f>
        <v/>
      </c>
      <c r="H12" s="197"/>
      <c r="I12" s="197"/>
      <c r="J12" s="197"/>
      <c r="K12" s="197"/>
      <c r="L12" s="193" t="str">
        <f>IF(M9=3,"Validé","Une ou plusieurs rubriques ne sont pas validées")</f>
        <v>Une ou plusieurs rubriques ne sont pas validées</v>
      </c>
      <c r="M12" s="193"/>
      <c r="N12" s="26"/>
      <c r="O12" s="163" t="str">
        <f>IF(O9=3,"مُصادق عليها","عنوان واحد أو عدة عناوين غير مُصادق عليها")</f>
        <v>عنوان واحد أو عدة عناوين غير مُصادق عليها</v>
      </c>
      <c r="P12" s="163"/>
      <c r="Q12" s="157" t="str">
        <f>IFERROR(AVERAGE(Q9:U11),"")</f>
        <v/>
      </c>
      <c r="R12" s="157"/>
      <c r="S12" s="157"/>
      <c r="T12" s="157"/>
      <c r="U12" s="157"/>
      <c r="V12" s="158" t="s">
        <v>15</v>
      </c>
      <c r="W12" s="158"/>
      <c r="X12" s="158"/>
      <c r="Y12" s="158"/>
      <c r="Z12" s="158"/>
      <c r="AA12" s="158"/>
    </row>
    <row r="13" spans="1:27" ht="15.75" customHeight="1">
      <c r="A13" s="206" t="s">
        <v>367</v>
      </c>
      <c r="B13" s="206"/>
      <c r="C13" s="206"/>
      <c r="D13" s="206"/>
      <c r="E13" s="206"/>
      <c r="F13" s="206"/>
      <c r="G13" s="206">
        <v>4</v>
      </c>
      <c r="H13" s="206"/>
      <c r="I13" s="206"/>
      <c r="J13" s="206"/>
      <c r="K13" s="206"/>
      <c r="L13" s="206" t="str">
        <f>IF(E13&gt;=70%,"Validé","Non validé")</f>
        <v>Non validé</v>
      </c>
      <c r="M13" s="206"/>
      <c r="N13" s="26"/>
      <c r="O13" s="145" t="s">
        <v>367</v>
      </c>
      <c r="P13" s="145"/>
      <c r="Q13" s="145"/>
      <c r="R13" s="145"/>
      <c r="S13" s="145"/>
      <c r="T13" s="145"/>
      <c r="U13" s="145">
        <v>4</v>
      </c>
      <c r="V13" s="145"/>
      <c r="W13" s="145"/>
      <c r="X13" s="145"/>
      <c r="Y13" s="145"/>
      <c r="Z13" s="145" t="str">
        <f>IF(S13&gt;=70%,"Validé","Non validé")</f>
        <v>Non validé</v>
      </c>
      <c r="AA13" s="145"/>
    </row>
    <row r="14" spans="1:27" ht="18.75">
      <c r="A14" s="200" t="s">
        <v>374</v>
      </c>
      <c r="B14" s="200"/>
      <c r="C14" s="200"/>
      <c r="D14" s="200"/>
      <c r="E14" s="200"/>
      <c r="F14" s="200"/>
      <c r="G14" s="220" t="s">
        <v>15</v>
      </c>
      <c r="H14" s="221"/>
      <c r="I14" s="221"/>
      <c r="J14" s="221"/>
      <c r="K14" s="222"/>
      <c r="L14" s="34" t="s">
        <v>368</v>
      </c>
      <c r="M14" s="34" t="s">
        <v>375</v>
      </c>
      <c r="O14" s="28" t="s">
        <v>428</v>
      </c>
      <c r="P14" s="28" t="s">
        <v>429</v>
      </c>
      <c r="Q14" s="164" t="s">
        <v>454</v>
      </c>
      <c r="R14" s="165"/>
      <c r="S14" s="165"/>
      <c r="T14" s="165"/>
      <c r="U14" s="166"/>
      <c r="V14" s="164" t="s">
        <v>427</v>
      </c>
      <c r="W14" s="165"/>
      <c r="X14" s="165"/>
      <c r="Y14" s="165"/>
      <c r="Z14" s="165"/>
      <c r="AA14" s="166"/>
    </row>
    <row r="15" spans="1:27" ht="15.75" customHeight="1">
      <c r="A15" s="198" t="s">
        <v>432</v>
      </c>
      <c r="B15" s="198"/>
      <c r="C15" s="198"/>
      <c r="D15" s="198"/>
      <c r="E15" s="198"/>
      <c r="F15" s="198"/>
      <c r="G15" s="109"/>
      <c r="H15" s="110"/>
      <c r="I15" s="110"/>
      <c r="J15" s="110"/>
      <c r="K15" s="111"/>
      <c r="L15" s="36" t="str">
        <f>IF(G15&gt;=70%,"Validé","Non validé")</f>
        <v>Non validé</v>
      </c>
      <c r="M15" s="187">
        <f>COUNTIF(L15:L17,"Validé")</f>
        <v>0</v>
      </c>
      <c r="N15" s="26"/>
      <c r="O15" s="167">
        <f>COUNTIF(P15:P17,"مُصادق عليه")</f>
        <v>0</v>
      </c>
      <c r="P15" s="29" t="str">
        <f>IF(Q15&gt;=70%,"مُصادق عليه","غير مُصادق عليه")</f>
        <v>غير مُصادق عليه</v>
      </c>
      <c r="Q15" s="109"/>
      <c r="R15" s="110"/>
      <c r="S15" s="110"/>
      <c r="T15" s="110"/>
      <c r="U15" s="111"/>
      <c r="V15" s="169" t="s">
        <v>445</v>
      </c>
      <c r="W15" s="170"/>
      <c r="X15" s="170"/>
      <c r="Y15" s="170"/>
      <c r="Z15" s="170"/>
      <c r="AA15" s="171"/>
    </row>
    <row r="16" spans="1:27" ht="15.75" customHeight="1">
      <c r="A16" s="198" t="s">
        <v>433</v>
      </c>
      <c r="B16" s="198"/>
      <c r="C16" s="198"/>
      <c r="D16" s="198"/>
      <c r="E16" s="198"/>
      <c r="F16" s="198"/>
      <c r="G16" s="109"/>
      <c r="H16" s="110"/>
      <c r="I16" s="110"/>
      <c r="J16" s="110"/>
      <c r="K16" s="111"/>
      <c r="L16" s="36" t="str">
        <f>IF(G16&gt;=70%,"Validé","Non validé")</f>
        <v>Non validé</v>
      </c>
      <c r="M16" s="188"/>
      <c r="N16" s="26"/>
      <c r="O16" s="168"/>
      <c r="P16" s="29" t="str">
        <f>IF(Q16&gt;=70%,"مُصادق عليه","غير مُصادق عليه")</f>
        <v>غير مُصادق عليه</v>
      </c>
      <c r="Q16" s="109"/>
      <c r="R16" s="110"/>
      <c r="S16" s="110"/>
      <c r="T16" s="110"/>
      <c r="U16" s="111"/>
      <c r="V16" s="159" t="s">
        <v>446</v>
      </c>
      <c r="W16" s="160"/>
      <c r="X16" s="160"/>
      <c r="Y16" s="160"/>
      <c r="Z16" s="160"/>
      <c r="AA16" s="161"/>
    </row>
    <row r="17" spans="1:27" ht="15.75" customHeight="1">
      <c r="A17" s="198" t="s">
        <v>434</v>
      </c>
      <c r="B17" s="198"/>
      <c r="C17" s="198"/>
      <c r="D17" s="198"/>
      <c r="E17" s="198"/>
      <c r="F17" s="198"/>
      <c r="G17" s="109"/>
      <c r="H17" s="110"/>
      <c r="I17" s="110"/>
      <c r="J17" s="110"/>
      <c r="K17" s="111"/>
      <c r="L17" s="36" t="str">
        <f>IF(G17&gt;=70%,"Validé","Non validé")</f>
        <v>Non validé</v>
      </c>
      <c r="M17" s="189"/>
      <c r="N17" s="26"/>
      <c r="O17" s="168"/>
      <c r="P17" s="29" t="str">
        <f>IF(Q17&gt;=70%,"مُصادق عليه","غير مُصادق عليه")</f>
        <v>غير مُصادق عليه</v>
      </c>
      <c r="Q17" s="109"/>
      <c r="R17" s="110"/>
      <c r="S17" s="110"/>
      <c r="T17" s="110"/>
      <c r="U17" s="111"/>
      <c r="V17" s="159" t="s">
        <v>447</v>
      </c>
      <c r="W17" s="160"/>
      <c r="X17" s="160"/>
      <c r="Y17" s="160"/>
      <c r="Z17" s="160"/>
      <c r="AA17" s="161"/>
    </row>
    <row r="18" spans="1:27" ht="31.5" customHeight="1">
      <c r="A18" s="196" t="s">
        <v>15</v>
      </c>
      <c r="B18" s="196"/>
      <c r="C18" s="196"/>
      <c r="D18" s="196"/>
      <c r="E18" s="196"/>
      <c r="F18" s="196"/>
      <c r="G18" s="197" t="str">
        <f>IFERROR(AVERAGE(G15:K17),"")</f>
        <v/>
      </c>
      <c r="H18" s="197"/>
      <c r="I18" s="197"/>
      <c r="J18" s="197"/>
      <c r="K18" s="197"/>
      <c r="L18" s="223" t="str">
        <f>IF(M15=3,"Validé","Une ou plusieurs rubriques ne sont pas validées")</f>
        <v>Une ou plusieurs rubriques ne sont pas validées</v>
      </c>
      <c r="M18" s="223"/>
      <c r="N18" s="26"/>
      <c r="O18" s="156" t="str">
        <f>IF(O15=3,"مُصادق عليها","عنوان واحد أو عدة عناوين غير مُصادق عليها")</f>
        <v>عنوان واحد أو عدة عناوين غير مُصادق عليها</v>
      </c>
      <c r="P18" s="156"/>
      <c r="Q18" s="157" t="str">
        <f>IFERROR(AVERAGE(Q15:U17),"")</f>
        <v/>
      </c>
      <c r="R18" s="157"/>
      <c r="S18" s="157"/>
      <c r="T18" s="157"/>
      <c r="U18" s="157"/>
      <c r="V18" s="158" t="s">
        <v>15</v>
      </c>
      <c r="W18" s="158"/>
      <c r="X18" s="158"/>
      <c r="Y18" s="158"/>
      <c r="Z18" s="158"/>
      <c r="AA18" s="158"/>
    </row>
    <row r="19" spans="1:27" ht="21" customHeight="1">
      <c r="A19" s="204"/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6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</row>
    <row r="20" spans="1:27" ht="21" customHeight="1">
      <c r="A20" s="194" t="s">
        <v>371</v>
      </c>
      <c r="B20" s="194"/>
      <c r="C20" s="194"/>
      <c r="D20" s="194"/>
      <c r="E20" s="194"/>
      <c r="F20" s="194"/>
      <c r="G20" s="210" t="str">
        <f>IFERROR(0.6*G12+0.4*G18,"")</f>
        <v/>
      </c>
      <c r="H20" s="211"/>
      <c r="I20" s="211"/>
      <c r="J20" s="211"/>
      <c r="K20" s="212"/>
      <c r="L20" s="216" t="str">
        <f>IF(M9+M15=6,"Validé","Une ou plusieurs rubriques ne sont pas validées")</f>
        <v>Une ou plusieurs rubriques ne sont pas validées</v>
      </c>
      <c r="M20" s="217"/>
      <c r="N20" s="26"/>
      <c r="O20" s="173" t="str">
        <f>IF(O9+O15=6," مُصادق عليها","عنوان واحد أو عدة عناوين غير مُصادق عليها")</f>
        <v>عنوان واحد أو عدة عناوين غير مُصادق عليها</v>
      </c>
      <c r="P20" s="174"/>
      <c r="Q20" s="150" t="str">
        <f>IFERROR(0.6*Q12+0.4*Q18,"")</f>
        <v/>
      </c>
      <c r="R20" s="151"/>
      <c r="S20" s="151"/>
      <c r="T20" s="151"/>
      <c r="U20" s="152"/>
      <c r="V20" s="142" t="s">
        <v>449</v>
      </c>
      <c r="W20" s="142"/>
      <c r="X20" s="142"/>
      <c r="Y20" s="142"/>
      <c r="Z20" s="142"/>
      <c r="AA20" s="142"/>
    </row>
    <row r="21" spans="1:27" ht="21.75" customHeight="1">
      <c r="A21" s="194"/>
      <c r="B21" s="194"/>
      <c r="C21" s="194"/>
      <c r="D21" s="194"/>
      <c r="E21" s="194"/>
      <c r="F21" s="194"/>
      <c r="G21" s="213"/>
      <c r="H21" s="214"/>
      <c r="I21" s="214"/>
      <c r="J21" s="214"/>
      <c r="K21" s="215"/>
      <c r="L21" s="218"/>
      <c r="M21" s="219"/>
      <c r="N21" s="26"/>
      <c r="O21" s="175"/>
      <c r="P21" s="176"/>
      <c r="Q21" s="153"/>
      <c r="R21" s="154"/>
      <c r="S21" s="154"/>
      <c r="T21" s="154"/>
      <c r="U21" s="155"/>
      <c r="V21" s="142"/>
      <c r="W21" s="142"/>
      <c r="X21" s="142"/>
      <c r="Y21" s="142"/>
      <c r="Z21" s="142"/>
      <c r="AA21" s="142"/>
    </row>
    <row r="22" spans="1:27" ht="22.5">
      <c r="A22" s="205" t="s">
        <v>370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O22" s="113" t="s">
        <v>441</v>
      </c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</row>
    <row r="23" spans="1:27" ht="18.75">
      <c r="A23" s="206" t="s">
        <v>366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O23" s="145" t="s">
        <v>366</v>
      </c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</row>
    <row r="24" spans="1:27" ht="18.75">
      <c r="A24" s="200" t="s">
        <v>374</v>
      </c>
      <c r="B24" s="200"/>
      <c r="C24" s="200"/>
      <c r="D24" s="200"/>
      <c r="E24" s="200"/>
      <c r="F24" s="200"/>
      <c r="G24" s="207" t="s">
        <v>15</v>
      </c>
      <c r="H24" s="208"/>
      <c r="I24" s="208"/>
      <c r="J24" s="208"/>
      <c r="K24" s="209"/>
      <c r="L24" s="34" t="s">
        <v>368</v>
      </c>
      <c r="M24" s="34" t="s">
        <v>375</v>
      </c>
      <c r="O24" s="28" t="s">
        <v>428</v>
      </c>
      <c r="P24" s="28" t="s">
        <v>429</v>
      </c>
      <c r="Q24" s="164" t="s">
        <v>452</v>
      </c>
      <c r="R24" s="165"/>
      <c r="S24" s="165"/>
      <c r="T24" s="165"/>
      <c r="U24" s="166"/>
      <c r="V24" s="164" t="s">
        <v>427</v>
      </c>
      <c r="W24" s="165"/>
      <c r="X24" s="165"/>
      <c r="Y24" s="165"/>
      <c r="Z24" s="165"/>
      <c r="AA24" s="166"/>
    </row>
    <row r="25" spans="1:27" ht="15.75" customHeight="1">
      <c r="A25" s="198" t="s">
        <v>430</v>
      </c>
      <c r="B25" s="199"/>
      <c r="C25" s="199"/>
      <c r="D25" s="199"/>
      <c r="E25" s="199"/>
      <c r="F25" s="199"/>
      <c r="G25" s="109"/>
      <c r="H25" s="110"/>
      <c r="I25" s="110"/>
      <c r="J25" s="110"/>
      <c r="K25" s="111"/>
      <c r="L25" s="36" t="str">
        <f>IF(G25&gt;=80%,"Validé","Non validé")</f>
        <v>Non validé</v>
      </c>
      <c r="M25" s="187">
        <f>COUNTIF(L25:L27,"Validé")</f>
        <v>0</v>
      </c>
      <c r="O25" s="167">
        <f>COUNTIF(P25:P27,"مُصادق عليه")</f>
        <v>0</v>
      </c>
      <c r="P25" s="29" t="str">
        <f>IF(Q25&gt;=80%,"مُصادق عليه","غير مُصادق عليه")</f>
        <v>غير مُصادق عليه</v>
      </c>
      <c r="Q25" s="109"/>
      <c r="R25" s="110"/>
      <c r="S25" s="110"/>
      <c r="T25" s="110"/>
      <c r="U25" s="111"/>
      <c r="V25" s="169" t="s">
        <v>442</v>
      </c>
      <c r="W25" s="170"/>
      <c r="X25" s="170"/>
      <c r="Y25" s="170"/>
      <c r="Z25" s="170"/>
      <c r="AA25" s="171"/>
    </row>
    <row r="26" spans="1:27" ht="18.75">
      <c r="A26" s="199" t="s">
        <v>365</v>
      </c>
      <c r="B26" s="199"/>
      <c r="C26" s="199"/>
      <c r="D26" s="199"/>
      <c r="E26" s="199"/>
      <c r="F26" s="199"/>
      <c r="G26" s="109"/>
      <c r="H26" s="110"/>
      <c r="I26" s="110"/>
      <c r="J26" s="110"/>
      <c r="K26" s="111"/>
      <c r="L26" s="36" t="str">
        <f>IF(G26&gt;=80%,"Validé","Non validé")</f>
        <v>Non validé</v>
      </c>
      <c r="M26" s="188"/>
      <c r="O26" s="168"/>
      <c r="P26" s="29" t="str">
        <f>IF(Q26&gt;=80%,"مُصادق عليه","غير مُصادق عليه")</f>
        <v>غير مُصادق عليه</v>
      </c>
      <c r="Q26" s="109"/>
      <c r="R26" s="110"/>
      <c r="S26" s="110"/>
      <c r="T26" s="110"/>
      <c r="U26" s="111"/>
      <c r="V26" s="159" t="s">
        <v>443</v>
      </c>
      <c r="W26" s="160"/>
      <c r="X26" s="160"/>
      <c r="Y26" s="160"/>
      <c r="Z26" s="160"/>
      <c r="AA26" s="161"/>
    </row>
    <row r="27" spans="1:27" ht="18.75">
      <c r="A27" s="199" t="s">
        <v>431</v>
      </c>
      <c r="B27" s="199"/>
      <c r="C27" s="199"/>
      <c r="D27" s="199"/>
      <c r="E27" s="199"/>
      <c r="F27" s="199"/>
      <c r="G27" s="109"/>
      <c r="H27" s="110"/>
      <c r="I27" s="110"/>
      <c r="J27" s="110"/>
      <c r="K27" s="111"/>
      <c r="L27" s="36" t="str">
        <f>IF(G27&gt;=80%,"Validé","Non validé")</f>
        <v>Non validé</v>
      </c>
      <c r="M27" s="189"/>
      <c r="O27" s="168"/>
      <c r="P27" s="29" t="str">
        <f>IF(Q27&gt;=80%,"مُصادق عليه","غير مُصادق عليه")</f>
        <v>غير مُصادق عليه</v>
      </c>
      <c r="Q27" s="109"/>
      <c r="R27" s="110"/>
      <c r="S27" s="110"/>
      <c r="T27" s="110"/>
      <c r="U27" s="111"/>
      <c r="V27" s="159" t="s">
        <v>444</v>
      </c>
      <c r="W27" s="160"/>
      <c r="X27" s="160"/>
      <c r="Y27" s="160"/>
      <c r="Z27" s="160"/>
      <c r="AA27" s="161"/>
    </row>
    <row r="28" spans="1:27" ht="39.75" customHeight="1">
      <c r="A28" s="196" t="s">
        <v>15</v>
      </c>
      <c r="B28" s="196"/>
      <c r="C28" s="196"/>
      <c r="D28" s="196"/>
      <c r="E28" s="196"/>
      <c r="F28" s="196"/>
      <c r="G28" s="197" t="str">
        <f>IFERROR(AVERAGE(G25:K27),"")</f>
        <v/>
      </c>
      <c r="H28" s="197"/>
      <c r="I28" s="197"/>
      <c r="J28" s="197"/>
      <c r="K28" s="197"/>
      <c r="L28" s="193" t="str">
        <f>IF(M25=3,"Validé","Une ou plusieurs rubriques ne sont pas validées")</f>
        <v>Une ou plusieurs rubriques ne sont pas validées</v>
      </c>
      <c r="M28" s="193"/>
      <c r="O28" s="156" t="str">
        <f>IF(O25=3,"مُصادق عليها","عنوان واحد أو عدة عناوين غير مُصادق عليها")</f>
        <v>عنوان واحد أو عدة عناوين غير مُصادق عليها</v>
      </c>
      <c r="P28" s="156"/>
      <c r="Q28" s="157" t="e">
        <f>AVERAGE(Q25:U27)</f>
        <v>#DIV/0!</v>
      </c>
      <c r="R28" s="157"/>
      <c r="S28" s="157"/>
      <c r="T28" s="157"/>
      <c r="U28" s="157"/>
      <c r="V28" s="158" t="s">
        <v>448</v>
      </c>
      <c r="W28" s="158"/>
      <c r="X28" s="158"/>
      <c r="Y28" s="158"/>
      <c r="Z28" s="158"/>
      <c r="AA28" s="158"/>
    </row>
    <row r="29" spans="1:27" ht="18.75">
      <c r="A29" s="206" t="s">
        <v>367</v>
      </c>
      <c r="B29" s="206"/>
      <c r="C29" s="206"/>
      <c r="D29" s="206"/>
      <c r="E29" s="206"/>
      <c r="F29" s="206"/>
      <c r="G29" s="206">
        <v>4</v>
      </c>
      <c r="H29" s="206"/>
      <c r="I29" s="206"/>
      <c r="J29" s="206"/>
      <c r="K29" s="206"/>
      <c r="L29" s="206" t="str">
        <f>IF(E29&gt;=70%,"Validé","Non validé")</f>
        <v>Non validé</v>
      </c>
      <c r="M29" s="206"/>
      <c r="O29" s="145" t="s">
        <v>367</v>
      </c>
      <c r="P29" s="145"/>
      <c r="Q29" s="145"/>
      <c r="R29" s="145"/>
      <c r="S29" s="145"/>
      <c r="T29" s="145"/>
      <c r="U29" s="145">
        <v>4</v>
      </c>
      <c r="V29" s="145"/>
      <c r="W29" s="145"/>
      <c r="X29" s="145"/>
      <c r="Y29" s="145"/>
      <c r="Z29" s="145" t="str">
        <f>IF(S29&gt;=70%,"Validé","Non validé")</f>
        <v>Non validé</v>
      </c>
      <c r="AA29" s="145"/>
    </row>
    <row r="30" spans="1:27" ht="18.75">
      <c r="A30" s="200" t="s">
        <v>374</v>
      </c>
      <c r="B30" s="200"/>
      <c r="C30" s="200"/>
      <c r="D30" s="200"/>
      <c r="E30" s="200"/>
      <c r="F30" s="200"/>
      <c r="G30" s="201"/>
      <c r="H30" s="202"/>
      <c r="I30" s="202"/>
      <c r="J30" s="202"/>
      <c r="K30" s="203"/>
      <c r="L30" s="34" t="s">
        <v>368</v>
      </c>
      <c r="M30" s="34" t="s">
        <v>375</v>
      </c>
      <c r="O30" s="28" t="s">
        <v>428</v>
      </c>
      <c r="P30" s="28" t="s">
        <v>429</v>
      </c>
      <c r="Q30" s="164" t="s">
        <v>453</v>
      </c>
      <c r="R30" s="165"/>
      <c r="S30" s="165"/>
      <c r="T30" s="165"/>
      <c r="U30" s="166"/>
      <c r="V30" s="164" t="s">
        <v>427</v>
      </c>
      <c r="W30" s="165"/>
      <c r="X30" s="165"/>
      <c r="Y30" s="165"/>
      <c r="Z30" s="165"/>
      <c r="AA30" s="166"/>
    </row>
    <row r="31" spans="1:27" ht="15.75" customHeight="1">
      <c r="A31" s="198" t="s">
        <v>432</v>
      </c>
      <c r="B31" s="198"/>
      <c r="C31" s="198"/>
      <c r="D31" s="198"/>
      <c r="E31" s="198"/>
      <c r="F31" s="198"/>
      <c r="G31" s="109"/>
      <c r="H31" s="110"/>
      <c r="I31" s="110"/>
      <c r="J31" s="110"/>
      <c r="K31" s="111"/>
      <c r="L31" s="36" t="str">
        <f>IF(G31&gt;=70%,"Validé","Non validé")</f>
        <v>Non validé</v>
      </c>
      <c r="M31" s="187">
        <f>COUNTIF(L31:L33,"Validé")</f>
        <v>0</v>
      </c>
      <c r="O31" s="167">
        <f>COUNTIF(P31:P33,"مُصادق عليه")</f>
        <v>0</v>
      </c>
      <c r="P31" s="29" t="str">
        <f>IF(Q31&gt;=70%,"مُصادق عليه","غير مُصادق عليه")</f>
        <v>غير مُصادق عليه</v>
      </c>
      <c r="Q31" s="109"/>
      <c r="R31" s="110"/>
      <c r="S31" s="110"/>
      <c r="T31" s="110"/>
      <c r="U31" s="111"/>
      <c r="V31" s="169" t="s">
        <v>445</v>
      </c>
      <c r="W31" s="170"/>
      <c r="X31" s="170"/>
      <c r="Y31" s="170"/>
      <c r="Z31" s="170"/>
      <c r="AA31" s="171"/>
    </row>
    <row r="32" spans="1:27" ht="18.75">
      <c r="A32" s="198" t="s">
        <v>433</v>
      </c>
      <c r="B32" s="198"/>
      <c r="C32" s="198"/>
      <c r="D32" s="198"/>
      <c r="E32" s="198"/>
      <c r="F32" s="198"/>
      <c r="G32" s="109"/>
      <c r="H32" s="110"/>
      <c r="I32" s="110"/>
      <c r="J32" s="110"/>
      <c r="K32" s="111"/>
      <c r="L32" s="36" t="str">
        <f>IF(G32&gt;=70%,"Validé","Non validé")</f>
        <v>Non validé</v>
      </c>
      <c r="M32" s="188"/>
      <c r="O32" s="168"/>
      <c r="P32" s="29" t="str">
        <f>IF(Q32&gt;=70%,"مُصادق عليه","غير مُصادق عليه")</f>
        <v>غير مُصادق عليه</v>
      </c>
      <c r="Q32" s="109"/>
      <c r="R32" s="110"/>
      <c r="S32" s="110"/>
      <c r="T32" s="110"/>
      <c r="U32" s="111"/>
      <c r="V32" s="159" t="s">
        <v>446</v>
      </c>
      <c r="W32" s="160"/>
      <c r="X32" s="160"/>
      <c r="Y32" s="160"/>
      <c r="Z32" s="160"/>
      <c r="AA32" s="161"/>
    </row>
    <row r="33" spans="1:27" ht="18.75">
      <c r="A33" s="198" t="s">
        <v>434</v>
      </c>
      <c r="B33" s="198"/>
      <c r="C33" s="198"/>
      <c r="D33" s="198"/>
      <c r="E33" s="198"/>
      <c r="F33" s="198"/>
      <c r="G33" s="109"/>
      <c r="H33" s="110"/>
      <c r="I33" s="110"/>
      <c r="J33" s="110"/>
      <c r="K33" s="111"/>
      <c r="L33" s="36" t="str">
        <f>IF(G33&gt;=70%,"Validé","Non validé")</f>
        <v>Non validé</v>
      </c>
      <c r="M33" s="189"/>
      <c r="O33" s="168"/>
      <c r="P33" s="29" t="str">
        <f>IF(Q33&gt;=70%,"مُصادق عليه","غير مُصادق عليه")</f>
        <v>غير مُصادق عليه</v>
      </c>
      <c r="Q33" s="109"/>
      <c r="R33" s="110"/>
      <c r="S33" s="110"/>
      <c r="T33" s="110"/>
      <c r="U33" s="111"/>
      <c r="V33" s="159" t="s">
        <v>447</v>
      </c>
      <c r="W33" s="160"/>
      <c r="X33" s="160"/>
      <c r="Y33" s="160"/>
      <c r="Z33" s="160"/>
      <c r="AA33" s="161"/>
    </row>
    <row r="34" spans="1:27" ht="48.75" customHeight="1">
      <c r="A34" s="196" t="s">
        <v>15</v>
      </c>
      <c r="B34" s="196"/>
      <c r="C34" s="196"/>
      <c r="D34" s="196"/>
      <c r="E34" s="196"/>
      <c r="F34" s="196"/>
      <c r="G34" s="197" t="str">
        <f>IFERROR(AVERAGE(G31:K33),"")</f>
        <v/>
      </c>
      <c r="H34" s="197"/>
      <c r="I34" s="197"/>
      <c r="J34" s="197"/>
      <c r="K34" s="197"/>
      <c r="L34" s="193" t="str">
        <f>IF(M31=3,"Validé","Une ou plusieurs rubriques ne sont pas validées")</f>
        <v>Une ou plusieurs rubriques ne sont pas validées</v>
      </c>
      <c r="M34" s="193"/>
      <c r="O34" s="156" t="str">
        <f>IF(O31=3,"مُصادق عليها","عنوان واحد أو عدة عناوين غير مُصادق عليها")</f>
        <v>عنوان واحد أو عدة عناوين غير مُصادق عليها</v>
      </c>
      <c r="P34" s="156"/>
      <c r="Q34" s="157" t="str">
        <f>IFERROR(AVERAGE(Q31:U33),"")</f>
        <v/>
      </c>
      <c r="R34" s="157"/>
      <c r="S34" s="157"/>
      <c r="T34" s="157"/>
      <c r="U34" s="157"/>
      <c r="V34" s="158" t="s">
        <v>448</v>
      </c>
      <c r="W34" s="158"/>
      <c r="X34" s="158"/>
      <c r="Y34" s="158"/>
      <c r="Z34" s="158"/>
      <c r="AA34" s="158"/>
    </row>
    <row r="35" spans="1:27" ht="30" customHeight="1">
      <c r="A35" s="37"/>
      <c r="B35" s="37"/>
      <c r="C35" s="37"/>
      <c r="D35" s="37"/>
      <c r="E35" s="37"/>
      <c r="F35" s="37"/>
      <c r="G35" s="38"/>
      <c r="H35" s="38"/>
      <c r="I35" s="38"/>
      <c r="J35" s="38"/>
      <c r="K35" s="38"/>
      <c r="L35" s="38"/>
      <c r="M35" s="38"/>
      <c r="O35" s="30"/>
      <c r="P35" s="30"/>
      <c r="Q35" s="30"/>
      <c r="R35" s="30"/>
      <c r="S35" s="30"/>
      <c r="T35" s="30"/>
      <c r="U35" s="31"/>
      <c r="V35" s="31"/>
      <c r="W35" s="31"/>
      <c r="X35" s="31"/>
      <c r="Y35" s="31"/>
      <c r="Z35" s="31"/>
      <c r="AA35" s="31"/>
    </row>
    <row r="36" spans="1:27" ht="21" customHeight="1">
      <c r="A36" s="194" t="s">
        <v>372</v>
      </c>
      <c r="B36" s="194"/>
      <c r="C36" s="194"/>
      <c r="D36" s="194"/>
      <c r="E36" s="194"/>
      <c r="F36" s="194"/>
      <c r="G36" s="177" t="str">
        <f>IFERROR(0.6*G28+0.4*G34,"")</f>
        <v/>
      </c>
      <c r="H36" s="178"/>
      <c r="I36" s="178"/>
      <c r="J36" s="178"/>
      <c r="K36" s="179"/>
      <c r="L36" s="183" t="str">
        <f>IF(M25+M31=6,"Validé","Une ou plusieurs rubriques ne sont pas validées")</f>
        <v>Une ou plusieurs rubriques ne sont pas validées</v>
      </c>
      <c r="M36" s="184"/>
      <c r="O36" s="146" t="str">
        <f>IF(O25+O31=6,"مُصادق عليها","عنوان واحد أو عدة عناوين غير مُصادق عليها")</f>
        <v>عنوان واحد أو عدة عناوين غير مُصادق عليها</v>
      </c>
      <c r="P36" s="147"/>
      <c r="Q36" s="150" t="str">
        <f>IFERROR(0.6*Q28+0.4*Q34,"")</f>
        <v/>
      </c>
      <c r="R36" s="151"/>
      <c r="S36" s="151"/>
      <c r="T36" s="151"/>
      <c r="U36" s="152"/>
      <c r="V36" s="142" t="s">
        <v>450</v>
      </c>
      <c r="W36" s="142"/>
      <c r="X36" s="142"/>
      <c r="Y36" s="142"/>
      <c r="Z36" s="142"/>
      <c r="AA36" s="142"/>
    </row>
    <row r="37" spans="1:27" ht="29.25" customHeight="1">
      <c r="A37" s="194"/>
      <c r="B37" s="194"/>
      <c r="C37" s="194"/>
      <c r="D37" s="194"/>
      <c r="E37" s="194"/>
      <c r="F37" s="194"/>
      <c r="G37" s="180"/>
      <c r="H37" s="181"/>
      <c r="I37" s="181"/>
      <c r="J37" s="181"/>
      <c r="K37" s="182"/>
      <c r="L37" s="185"/>
      <c r="M37" s="186"/>
      <c r="O37" s="148"/>
      <c r="P37" s="149"/>
      <c r="Q37" s="153"/>
      <c r="R37" s="154"/>
      <c r="S37" s="154"/>
      <c r="T37" s="154"/>
      <c r="U37" s="155"/>
      <c r="V37" s="142"/>
      <c r="W37" s="142"/>
      <c r="X37" s="142"/>
      <c r="Y37" s="142"/>
      <c r="Z37" s="142"/>
      <c r="AA37" s="142"/>
    </row>
    <row r="38" spans="1:27" ht="21">
      <c r="A38" s="37"/>
      <c r="B38" s="37"/>
      <c r="C38" s="37"/>
      <c r="D38" s="37"/>
      <c r="E38" s="37"/>
      <c r="F38" s="37"/>
      <c r="G38" s="38"/>
      <c r="H38" s="38"/>
      <c r="I38" s="38"/>
      <c r="J38" s="38"/>
      <c r="K38" s="38"/>
      <c r="L38" s="38"/>
      <c r="M38" s="38"/>
      <c r="O38" s="30"/>
      <c r="P38" s="30"/>
      <c r="Q38" s="30"/>
      <c r="R38" s="30"/>
      <c r="S38" s="30"/>
      <c r="T38" s="30"/>
      <c r="U38" s="31"/>
      <c r="V38" s="31"/>
      <c r="W38" s="31"/>
      <c r="X38" s="31"/>
      <c r="Y38" s="31"/>
      <c r="Z38" s="31"/>
      <c r="AA38" s="31"/>
    </row>
    <row r="39" spans="1:27" ht="15" customHeight="1">
      <c r="A39" s="194" t="s">
        <v>373</v>
      </c>
      <c r="B39" s="194"/>
      <c r="C39" s="194"/>
      <c r="D39" s="194"/>
      <c r="E39" s="194"/>
      <c r="F39" s="194"/>
      <c r="G39" s="195" t="str">
        <f>IFERROR((G20+G36)/2,"")</f>
        <v/>
      </c>
      <c r="H39" s="195"/>
      <c r="I39" s="195"/>
      <c r="J39" s="195"/>
      <c r="K39" s="195"/>
      <c r="L39" s="195"/>
      <c r="M39" s="195"/>
      <c r="O39" s="141" t="str">
        <f>IFERROR((Q20+Q36)/2,"")</f>
        <v/>
      </c>
      <c r="P39" s="141"/>
      <c r="Q39" s="141"/>
      <c r="R39" s="141"/>
      <c r="S39" s="141"/>
      <c r="T39" s="141"/>
      <c r="U39" s="141"/>
      <c r="V39" s="142" t="s">
        <v>451</v>
      </c>
      <c r="W39" s="142"/>
      <c r="X39" s="142"/>
      <c r="Y39" s="142"/>
      <c r="Z39" s="142"/>
      <c r="AA39" s="142"/>
    </row>
    <row r="40" spans="1:27" ht="15" customHeight="1">
      <c r="A40" s="194"/>
      <c r="B40" s="194"/>
      <c r="C40" s="194"/>
      <c r="D40" s="194"/>
      <c r="E40" s="194"/>
      <c r="F40" s="194"/>
      <c r="G40" s="195"/>
      <c r="H40" s="195"/>
      <c r="I40" s="195"/>
      <c r="J40" s="195"/>
      <c r="K40" s="195"/>
      <c r="L40" s="195"/>
      <c r="M40" s="195"/>
      <c r="O40" s="141"/>
      <c r="P40" s="141"/>
      <c r="Q40" s="141"/>
      <c r="R40" s="141"/>
      <c r="S40" s="141"/>
      <c r="T40" s="141"/>
      <c r="U40" s="141"/>
      <c r="V40" s="142"/>
      <c r="W40" s="142"/>
      <c r="X40" s="142"/>
      <c r="Y40" s="142"/>
      <c r="Z40" s="142"/>
      <c r="AA40" s="142"/>
    </row>
    <row r="41" spans="1:27" ht="36" customHeight="1">
      <c r="A41" s="191" t="s">
        <v>368</v>
      </c>
      <c r="B41" s="191"/>
      <c r="C41" s="190" t="str">
        <f>IF(COUNT(G39)= 0,"",IF(OR(AND(G20&lt;50%,G36&gt;70%),AND(G36&lt;50%,G20&gt;70%)),"Deux avis contradictoires.",IF(G39&gt;=70%,IF(M9+M15+M25+M31=12,"Avis favorable.","Avis favorable sous réserve de l’apport des corrections nécessaires aux rubriques non validées."),IF(G39&gt;=50%,"Avis favorable sous réserve de l’apport des corrections nécessaires aux rubriques non validées.","Avis défavorable."))))</f>
        <v/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O41" s="140" t="str">
        <f>IF(COUNT(O39)=0,"",IF(OR(AND(Q20&lt;50%,Q36&gt;70%),AND(Q36&lt;50%,Q20&gt;70%)),".صدور رأيين متعارضين",IF(O39&gt;=70%,IF(O9+O15+O25+O31=12,"رأي بالموافقة","رأي بالموافقة، شريطة إدخال التصحيحات اللازمة على البنود غير المصادق عليها"),IF(O39&gt;=50%,"رأي بالموافقة، شريطة إدخال التصحيحات اللازمة على البنود غير المصادق عليها","رأي بالرفض"))))</f>
        <v/>
      </c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3" t="s">
        <v>429</v>
      </c>
      <c r="AA41" s="143"/>
    </row>
    <row r="42" spans="1:27" ht="36" customHeight="1">
      <c r="A42" s="192"/>
      <c r="B42" s="192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4"/>
      <c r="AA42" s="144"/>
    </row>
    <row r="43" spans="1:27" ht="36" customHeight="1">
      <c r="A43" s="192"/>
      <c r="B43" s="192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4"/>
      <c r="AA43" s="144"/>
    </row>
    <row r="44" spans="1:27" ht="36" customHeight="1">
      <c r="A44" s="192"/>
      <c r="B44" s="192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4"/>
      <c r="AA44" s="144"/>
    </row>
    <row r="45" spans="1:27" ht="36" customHeight="1">
      <c r="A45" s="192"/>
      <c r="B45" s="192"/>
      <c r="C45" s="190" t="str">
        <f>IF(COUNT(G39)=0,"",IF(C41="Deux avis contradictoires.","Une troisième expertise est nécessaire.",IF(C41="Avis favorable sous réserve de l’apport des corrections nécessaires aux rubriques non validées.","Les réserves doivent êtres communiquées au demandeur.",IF(C41="Avis favorable.","Des documents y afférents sont à délivrer au demandeur et aux évaluateurs(se référer au référentiel)."," Une nouvelle soumission pourra être envisagée après prise en compte des observations formulées."))))</f>
        <v/>
      </c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O45" s="140" t="str">
        <f>IF(COUNT(O39)=0,"",IF(O41=".صدور رأيين متعارضين","تُجرى خبرة ثالثة للفصل في الموضوع.",IF(O41="رأي بالموافقة، شريطة إدخال التصحيحات اللازمة على البنود غير المصادق عليها","يجب تبليغ صاحب الطلب بالتحفظات المسجل",IF(O41="رأي بالموافقة","يتم إصدار الوثائق ذات الصلة وتسليمها إلى صاحب الطلب والمقيّمين، بالرجوع إلى المرجع.","يمكن إعادة تقديم الملف بعد أخذ الملاحظات المسجلة بعين الاعتبار"))))</f>
        <v/>
      </c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4"/>
      <c r="AA45" s="144"/>
    </row>
    <row r="46" spans="1:27" ht="36" customHeight="1">
      <c r="A46" s="192"/>
      <c r="B46" s="192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4"/>
      <c r="AA46" s="144"/>
    </row>
    <row r="47" spans="1:27" ht="36" customHeight="1">
      <c r="A47" s="192"/>
      <c r="B47" s="192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4"/>
      <c r="AA47" s="144"/>
    </row>
    <row r="48" spans="1:27" ht="36" customHeight="1">
      <c r="A48" s="192"/>
      <c r="B48" s="192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4"/>
      <c r="AA48" s="144"/>
    </row>
    <row r="52" spans="5:5">
      <c r="E52" t="b">
        <f>COUNT(G39)=0</f>
        <v>1</v>
      </c>
    </row>
  </sheetData>
  <sheetProtection algorithmName="SHA-512" hashValue="W6m/XB14DvOA3PfwNnqd6ES/mVu7Lz958eQ7SxxsVWa9IsZcw3HxCc5kVTvdFwVOG+6x+agWSYie0IJjEIdsIw==" saltValue="L62iaKKIrjURhbl8FA+PoA==" spinCount="100000" sheet="1" objects="1" scenarios="1"/>
  <mergeCells count="136">
    <mergeCell ref="A1:M4"/>
    <mergeCell ref="A5:M5"/>
    <mergeCell ref="A9:F9"/>
    <mergeCell ref="G9:K9"/>
    <mergeCell ref="A8:F8"/>
    <mergeCell ref="G8:K8"/>
    <mergeCell ref="A6:M6"/>
    <mergeCell ref="Q8:U8"/>
    <mergeCell ref="V8:AA8"/>
    <mergeCell ref="Q9:U9"/>
    <mergeCell ref="V9:AA9"/>
    <mergeCell ref="A7:M7"/>
    <mergeCell ref="M9:M11"/>
    <mergeCell ref="G11:K11"/>
    <mergeCell ref="A10:F10"/>
    <mergeCell ref="G10:K10"/>
    <mergeCell ref="A11:F11"/>
    <mergeCell ref="Q10:U10"/>
    <mergeCell ref="V10:AA10"/>
    <mergeCell ref="Q11:U11"/>
    <mergeCell ref="V11:AA11"/>
    <mergeCell ref="O5:AA5"/>
    <mergeCell ref="O6:AA6"/>
    <mergeCell ref="O9:O11"/>
    <mergeCell ref="A12:F12"/>
    <mergeCell ref="G12:K12"/>
    <mergeCell ref="L12:M12"/>
    <mergeCell ref="A18:F18"/>
    <mergeCell ref="A14:F14"/>
    <mergeCell ref="G14:K14"/>
    <mergeCell ref="M15:M17"/>
    <mergeCell ref="G18:K18"/>
    <mergeCell ref="L18:M18"/>
    <mergeCell ref="G15:K15"/>
    <mergeCell ref="G16:K16"/>
    <mergeCell ref="G17:K17"/>
    <mergeCell ref="A13:M13"/>
    <mergeCell ref="A15:F15"/>
    <mergeCell ref="A16:F16"/>
    <mergeCell ref="A17:F17"/>
    <mergeCell ref="G26:K26"/>
    <mergeCell ref="A27:F27"/>
    <mergeCell ref="G27:K27"/>
    <mergeCell ref="A30:F30"/>
    <mergeCell ref="G30:K30"/>
    <mergeCell ref="A28:F28"/>
    <mergeCell ref="G28:K28"/>
    <mergeCell ref="M25:M27"/>
    <mergeCell ref="A19:M19"/>
    <mergeCell ref="A22:M22"/>
    <mergeCell ref="A23:M23"/>
    <mergeCell ref="A25:F25"/>
    <mergeCell ref="G25:K25"/>
    <mergeCell ref="A20:F21"/>
    <mergeCell ref="G24:K24"/>
    <mergeCell ref="G20:K21"/>
    <mergeCell ref="L20:M21"/>
    <mergeCell ref="A24:F24"/>
    <mergeCell ref="L28:M28"/>
    <mergeCell ref="A29:M29"/>
    <mergeCell ref="A26:F26"/>
    <mergeCell ref="G36:K37"/>
    <mergeCell ref="L36:M37"/>
    <mergeCell ref="M31:M33"/>
    <mergeCell ref="C41:M44"/>
    <mergeCell ref="A41:B48"/>
    <mergeCell ref="L34:M34"/>
    <mergeCell ref="A36:F37"/>
    <mergeCell ref="A39:F40"/>
    <mergeCell ref="G39:M40"/>
    <mergeCell ref="C45:M48"/>
    <mergeCell ref="A34:F34"/>
    <mergeCell ref="G34:K34"/>
    <mergeCell ref="A32:F32"/>
    <mergeCell ref="G32:K32"/>
    <mergeCell ref="A33:F33"/>
    <mergeCell ref="G33:K33"/>
    <mergeCell ref="A31:F31"/>
    <mergeCell ref="G31:K31"/>
    <mergeCell ref="Q16:U16"/>
    <mergeCell ref="V16:AA16"/>
    <mergeCell ref="Q17:U17"/>
    <mergeCell ref="V17:AA17"/>
    <mergeCell ref="Q18:U18"/>
    <mergeCell ref="V18:AA18"/>
    <mergeCell ref="O15:O17"/>
    <mergeCell ref="Q14:U14"/>
    <mergeCell ref="V14:AA14"/>
    <mergeCell ref="Q12:U12"/>
    <mergeCell ref="V12:AA12"/>
    <mergeCell ref="Q30:U30"/>
    <mergeCell ref="V30:AA30"/>
    <mergeCell ref="O31:O33"/>
    <mergeCell ref="Q31:U31"/>
    <mergeCell ref="V31:AA31"/>
    <mergeCell ref="Q32:U32"/>
    <mergeCell ref="V32:AA32"/>
    <mergeCell ref="Q33:U33"/>
    <mergeCell ref="V33:AA33"/>
    <mergeCell ref="Q24:U24"/>
    <mergeCell ref="V24:AA24"/>
    <mergeCell ref="O25:O27"/>
    <mergeCell ref="Q25:U25"/>
    <mergeCell ref="V25:AA25"/>
    <mergeCell ref="Q26:U26"/>
    <mergeCell ref="V26:AA26"/>
    <mergeCell ref="O19:AA19"/>
    <mergeCell ref="O20:P21"/>
    <mergeCell ref="O18:P18"/>
    <mergeCell ref="O13:AA13"/>
    <mergeCell ref="Q15:U15"/>
    <mergeCell ref="V15:AA15"/>
    <mergeCell ref="O1:AA4"/>
    <mergeCell ref="O41:Y44"/>
    <mergeCell ref="O45:Y48"/>
    <mergeCell ref="O39:U40"/>
    <mergeCell ref="V39:AA40"/>
    <mergeCell ref="Z41:AA48"/>
    <mergeCell ref="O23:AA23"/>
    <mergeCell ref="O29:AA29"/>
    <mergeCell ref="O36:P37"/>
    <mergeCell ref="Q36:U37"/>
    <mergeCell ref="V36:AA37"/>
    <mergeCell ref="Q20:U21"/>
    <mergeCell ref="V20:AA21"/>
    <mergeCell ref="O22:AA22"/>
    <mergeCell ref="O28:P28"/>
    <mergeCell ref="Q28:U28"/>
    <mergeCell ref="V28:AA28"/>
    <mergeCell ref="O34:P34"/>
    <mergeCell ref="Q34:U34"/>
    <mergeCell ref="V34:AA34"/>
    <mergeCell ref="Q27:U27"/>
    <mergeCell ref="V27:AA27"/>
    <mergeCell ref="O7:AA7"/>
    <mergeCell ref="O12:P12"/>
  </mergeCells>
  <conditionalFormatting sqref="L12:M12">
    <cfRule type="containsText" dxfId="19" priority="26" operator="containsText" text="Une ou plusieurs rubriques ne sont pas validées">
      <formula>NOT(ISERROR(SEARCH("Une ou plusieurs rubriques ne sont pas validées",L12)))</formula>
    </cfRule>
  </conditionalFormatting>
  <conditionalFormatting sqref="L18:M18">
    <cfRule type="containsText" dxfId="18" priority="25" operator="containsText" text="Une ou plusieurs rubriques ne sont pas validées">
      <formula>NOT(ISERROR(SEARCH("Une ou plusieurs rubriques ne sont pas validées",L18)))</formula>
    </cfRule>
  </conditionalFormatting>
  <conditionalFormatting sqref="L20">
    <cfRule type="containsText" dxfId="17" priority="24" operator="containsText" text="Une ou plusieurs rubriques ne sont pas validées">
      <formula>NOT(ISERROR(SEARCH("Une ou plusieurs rubriques ne sont pas validées",L20)))</formula>
    </cfRule>
  </conditionalFormatting>
  <conditionalFormatting sqref="L28:M28">
    <cfRule type="containsText" dxfId="16" priority="23" operator="containsText" text="Une ou plusieurs rubriques ne sont pas validées">
      <formula>NOT(ISERROR(SEARCH("Une ou plusieurs rubriques ne sont pas validées",L28)))</formula>
    </cfRule>
  </conditionalFormatting>
  <conditionalFormatting sqref="L34:M34">
    <cfRule type="containsText" dxfId="15" priority="22" operator="containsText" text="Une ou plusieurs rubriques ne sont pas validées">
      <formula>NOT(ISERROR(SEARCH("Une ou plusieurs rubriques ne sont pas validées",L34)))</formula>
    </cfRule>
  </conditionalFormatting>
  <conditionalFormatting sqref="L36">
    <cfRule type="containsText" dxfId="14" priority="21" operator="containsText" text="Une ou plusieurs rubriques ne sont pas validées">
      <formula>NOT(ISERROR(SEARCH("Une ou plusieurs rubriques ne sont pas validées",L36)))</formula>
    </cfRule>
  </conditionalFormatting>
  <conditionalFormatting sqref="O12:P12">
    <cfRule type="containsText" dxfId="13" priority="11" operator="containsText" text="عنوان واحد أو عدة عناوين غير مُصادق عليها">
      <formula>NOT(ISERROR(SEARCH("عنوان واحد أو عدة عناوين غير مُصادق عليها",O12)))</formula>
    </cfRule>
    <cfRule type="containsText" dxfId="12" priority="20" operator="containsText" text="Une ou plusieurs rubriques ne sont pas validées">
      <formula>NOT(ISERROR(SEARCH("Une ou plusieurs rubriques ne sont pas validées",O12)))</formula>
    </cfRule>
  </conditionalFormatting>
  <conditionalFormatting sqref="O18:P18">
    <cfRule type="containsText" dxfId="11" priority="9" operator="containsText" text="عنوان واحد أو عدة عناوين غير مُصادق عليها">
      <formula>NOT(ISERROR(SEARCH("عنوان واحد أو عدة عناوين غير مُصادق عليها",O18)))</formula>
    </cfRule>
    <cfRule type="containsText" dxfId="10" priority="10" operator="containsText" text="Une ou plusieurs rubriques ne sont pas validées">
      <formula>NOT(ISERROR(SEARCH("Une ou plusieurs rubriques ne sont pas validées",O18)))</formula>
    </cfRule>
  </conditionalFormatting>
  <conditionalFormatting sqref="O20">
    <cfRule type="containsText" dxfId="9" priority="7" operator="containsText" text="عنوان واحد أو عدة عناوين غير مُصادق عليها">
      <formula>NOT(ISERROR(SEARCH("عنوان واحد أو عدة عناوين غير مُصادق عليها",O20)))</formula>
    </cfRule>
    <cfRule type="containsText" dxfId="8" priority="8" operator="containsText" text="Une ou plusieurs rubriques ne sont pas validées">
      <formula>NOT(ISERROR(SEARCH("Une ou plusieurs rubriques ne sont pas validées",O20)))</formula>
    </cfRule>
  </conditionalFormatting>
  <conditionalFormatting sqref="O28:P28">
    <cfRule type="containsText" dxfId="7" priority="5" operator="containsText" text="عنوان واحد أو عدة عناوين غير مُصادق عليها">
      <formula>NOT(ISERROR(SEARCH("عنوان واحد أو عدة عناوين غير مُصادق عليها",O28)))</formula>
    </cfRule>
    <cfRule type="containsText" dxfId="6" priority="6" operator="containsText" text="Une ou plusieurs rubriques ne sont pas validées">
      <formula>NOT(ISERROR(SEARCH("Une ou plusieurs rubriques ne sont pas validées",O28)))</formula>
    </cfRule>
  </conditionalFormatting>
  <conditionalFormatting sqref="O34:P34">
    <cfRule type="containsText" dxfId="5" priority="3" operator="containsText" text="عنوان واحد أو عدة عناوين غير مُصادق عليها">
      <formula>NOT(ISERROR(SEARCH("عنوان واحد أو عدة عناوين غير مُصادق عليها",O34)))</formula>
    </cfRule>
    <cfRule type="containsText" dxfId="4" priority="4" operator="containsText" text="Une ou plusieurs rubriques ne sont pas validées">
      <formula>NOT(ISERROR(SEARCH("Une ou plusieurs rubriques ne sont pas validées",O34)))</formula>
    </cfRule>
  </conditionalFormatting>
  <conditionalFormatting sqref="O36">
    <cfRule type="containsText" dxfId="3" priority="1" operator="containsText" text="عنوان واحد أو عدة عناوين غير مُصادق عليها">
      <formula>NOT(ISERROR(SEARCH("عنوان واحد أو عدة عناوين غير مُصادق عليها",O36)))</formula>
    </cfRule>
    <cfRule type="containsText" dxfId="2" priority="2" operator="containsText" text="Une ou plusieurs rubriques ne sont pas validées">
      <formula>NOT(ISERROR(SEARCH("Une ou plusieurs rubriques ne sont pas validées",O36)))</formula>
    </cfRule>
  </conditionalFormatting>
  <pageMargins left="0.7" right="0.7" top="0.75" bottom="0.75" header="0.3" footer="0.3"/>
  <pageSetup paperSize="9" scale="37" orientation="portrait" horizontalDpi="0" verticalDpi="0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D21"/>
  <sheetViews>
    <sheetView tabSelected="1" workbookViewId="0">
      <selection activeCell="C13" sqref="C13"/>
    </sheetView>
  </sheetViews>
  <sheetFormatPr baseColWidth="10" defaultRowHeight="15"/>
  <cols>
    <col min="1" max="1" width="25" style="42" customWidth="1"/>
    <col min="2" max="2" width="53" style="42" customWidth="1"/>
    <col min="3" max="3" width="77.42578125" style="42" customWidth="1"/>
    <col min="4" max="4" width="11.42578125" style="53"/>
    <col min="5" max="5" width="63.7109375" style="44" customWidth="1"/>
    <col min="6" max="6" width="48.85546875" style="44" customWidth="1"/>
    <col min="7" max="7" width="13.7109375" style="44" customWidth="1"/>
    <col min="8" max="30" width="11.42578125" style="44"/>
    <col min="31" max="16384" width="11.42578125" style="42"/>
  </cols>
  <sheetData>
    <row r="1" spans="1:17" ht="26.25" customHeight="1">
      <c r="A1" s="93" t="s">
        <v>17</v>
      </c>
      <c r="B1" s="93"/>
      <c r="C1" s="93"/>
      <c r="D1" s="51"/>
      <c r="E1" s="95" t="s">
        <v>16</v>
      </c>
      <c r="F1" s="95"/>
      <c r="G1" s="95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15" customHeight="1">
      <c r="A2" s="93"/>
      <c r="B2" s="93"/>
      <c r="C2" s="93"/>
      <c r="D2" s="51"/>
      <c r="E2" s="95"/>
      <c r="F2" s="95"/>
      <c r="G2" s="95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5" customHeight="1">
      <c r="A3" s="93"/>
      <c r="B3" s="93"/>
      <c r="C3" s="93"/>
      <c r="D3" s="51"/>
      <c r="E3" s="95"/>
      <c r="F3" s="95"/>
      <c r="G3" s="95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43.5" customHeight="1">
      <c r="A4" s="93"/>
      <c r="B4" s="93"/>
      <c r="C4" s="93"/>
      <c r="D4" s="51"/>
      <c r="E4" s="95"/>
      <c r="F4" s="95"/>
      <c r="G4" s="95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s="43" customFormat="1" ht="26.25">
      <c r="A5" s="227" t="s">
        <v>524</v>
      </c>
      <c r="B5" s="227"/>
      <c r="C5" s="227"/>
      <c r="D5" s="52"/>
      <c r="E5" s="227" t="s">
        <v>525</v>
      </c>
      <c r="F5" s="227"/>
      <c r="G5" s="227"/>
    </row>
    <row r="6" spans="1:17" ht="25.5" customHeight="1">
      <c r="A6" s="45" t="s">
        <v>368</v>
      </c>
      <c r="B6" s="45" t="s">
        <v>490</v>
      </c>
      <c r="C6" s="45" t="s">
        <v>491</v>
      </c>
      <c r="E6" s="45" t="s">
        <v>508</v>
      </c>
      <c r="F6" s="45" t="s">
        <v>507</v>
      </c>
      <c r="G6" s="45" t="s">
        <v>429</v>
      </c>
    </row>
    <row r="7" spans="1:17" ht="31.5">
      <c r="A7" s="46" t="s">
        <v>492</v>
      </c>
      <c r="B7" s="48" t="s">
        <v>502</v>
      </c>
      <c r="C7" s="49" t="s">
        <v>493</v>
      </c>
      <c r="E7" s="49" t="s">
        <v>511</v>
      </c>
      <c r="F7" s="48" t="s">
        <v>510</v>
      </c>
      <c r="G7" s="46" t="s">
        <v>509</v>
      </c>
    </row>
    <row r="8" spans="1:17" ht="31.5">
      <c r="A8" s="46" t="s">
        <v>494</v>
      </c>
      <c r="B8" s="48" t="s">
        <v>505</v>
      </c>
      <c r="C8" s="49" t="s">
        <v>503</v>
      </c>
      <c r="E8" s="49" t="s">
        <v>520</v>
      </c>
      <c r="F8" s="48" t="s">
        <v>519</v>
      </c>
      <c r="G8" s="47" t="s">
        <v>512</v>
      </c>
    </row>
    <row r="9" spans="1:17" ht="63">
      <c r="A9" s="46" t="s">
        <v>495</v>
      </c>
      <c r="B9" s="49" t="s">
        <v>506</v>
      </c>
      <c r="C9" s="49" t="s">
        <v>500</v>
      </c>
      <c r="E9" s="49" t="s">
        <v>522</v>
      </c>
      <c r="F9" s="49" t="s">
        <v>521</v>
      </c>
      <c r="G9" s="46" t="s">
        <v>513</v>
      </c>
    </row>
    <row r="10" spans="1:17" ht="31.5">
      <c r="A10" s="47" t="s">
        <v>496</v>
      </c>
      <c r="B10" s="48" t="s">
        <v>504</v>
      </c>
      <c r="C10" s="49" t="s">
        <v>497</v>
      </c>
      <c r="E10" s="49" t="s">
        <v>516</v>
      </c>
      <c r="F10" s="48" t="s">
        <v>515</v>
      </c>
      <c r="G10" s="46" t="s">
        <v>514</v>
      </c>
    </row>
    <row r="11" spans="1:17" ht="47.25">
      <c r="A11" s="46" t="s">
        <v>498</v>
      </c>
      <c r="B11" s="48" t="s">
        <v>499</v>
      </c>
      <c r="C11" s="49" t="s">
        <v>501</v>
      </c>
      <c r="E11" s="49" t="s">
        <v>523</v>
      </c>
      <c r="F11" s="48" t="s">
        <v>518</v>
      </c>
      <c r="G11" s="47" t="s">
        <v>517</v>
      </c>
    </row>
    <row r="21" ht="15" customHeight="1"/>
  </sheetData>
  <sheetProtection algorithmName="SHA-512" hashValue="UaQkRExka0txOw4wW3TfmGhWr05h2iVNs/BrLFmMOHd8UJaVII1kIHHHVqEAVHEz8wJ4miurCbMBYs6S3m+VCQ==" saltValue="AJj1HeqgjF+rxZ5nCkO0sQ==" spinCount="100000" sheet="1" objects="1" scenarios="1"/>
  <mergeCells count="4">
    <mergeCell ref="E5:G5"/>
    <mergeCell ref="E1:G4"/>
    <mergeCell ref="A1:C4"/>
    <mergeCell ref="A5:C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66"/>
  <sheetViews>
    <sheetView topLeftCell="A2" workbookViewId="0">
      <selection activeCell="C11" sqref="C11"/>
    </sheetView>
  </sheetViews>
  <sheetFormatPr baseColWidth="10" defaultRowHeight="15"/>
  <cols>
    <col min="1" max="1" width="34.85546875" bestFit="1" customWidth="1"/>
    <col min="3" max="3" width="91.5703125" bestFit="1" customWidth="1"/>
    <col min="5" max="5" width="83.28515625" bestFit="1" customWidth="1"/>
    <col min="7" max="7" width="64.7109375" bestFit="1" customWidth="1"/>
    <col min="8" max="8" width="22" bestFit="1" customWidth="1"/>
    <col min="9" max="9" width="86.28515625" bestFit="1" customWidth="1"/>
    <col min="10" max="10" width="22" bestFit="1" customWidth="1"/>
  </cols>
  <sheetData>
    <row r="1" spans="1:9" ht="28.5">
      <c r="A1" s="3" t="s">
        <v>147</v>
      </c>
      <c r="C1" s="3" t="s">
        <v>148</v>
      </c>
      <c r="E1" s="3" t="s">
        <v>149</v>
      </c>
      <c r="G1" s="3" t="s">
        <v>150</v>
      </c>
      <c r="I1" s="3" t="s">
        <v>151</v>
      </c>
    </row>
    <row r="2" spans="1:9" ht="28.5">
      <c r="A2" s="4" t="s">
        <v>152</v>
      </c>
      <c r="C2" s="3" t="s">
        <v>153</v>
      </c>
      <c r="E2" s="3" t="s">
        <v>153</v>
      </c>
      <c r="G2" s="3" t="s">
        <v>153</v>
      </c>
      <c r="I2" s="3" t="s">
        <v>153</v>
      </c>
    </row>
    <row r="3" spans="1:9" ht="15" customHeight="1">
      <c r="A3" s="4" t="s">
        <v>148</v>
      </c>
      <c r="C3" s="4" t="s">
        <v>154</v>
      </c>
      <c r="E3" s="4" t="s">
        <v>155</v>
      </c>
      <c r="G3" s="4" t="s">
        <v>156</v>
      </c>
      <c r="I3" s="5" t="s">
        <v>157</v>
      </c>
    </row>
    <row r="4" spans="1:9" ht="15" customHeight="1">
      <c r="A4" s="4" t="s">
        <v>149</v>
      </c>
      <c r="C4" s="4" t="s">
        <v>158</v>
      </c>
      <c r="E4" s="4" t="s">
        <v>159</v>
      </c>
      <c r="G4" s="4" t="s">
        <v>160</v>
      </c>
      <c r="I4" s="5" t="s">
        <v>161</v>
      </c>
    </row>
    <row r="5" spans="1:9" ht="15" customHeight="1">
      <c r="A5" s="4" t="s">
        <v>150</v>
      </c>
      <c r="C5" s="4" t="s">
        <v>162</v>
      </c>
      <c r="E5" s="4" t="s">
        <v>163</v>
      </c>
      <c r="G5" s="6" t="s">
        <v>164</v>
      </c>
      <c r="I5" s="5" t="s">
        <v>165</v>
      </c>
    </row>
    <row r="6" spans="1:9" ht="15" customHeight="1">
      <c r="A6" s="7" t="s">
        <v>151</v>
      </c>
      <c r="C6" s="4" t="s">
        <v>166</v>
      </c>
      <c r="E6" s="4" t="s">
        <v>167</v>
      </c>
      <c r="G6" s="4" t="s">
        <v>168</v>
      </c>
      <c r="I6" s="5" t="s">
        <v>169</v>
      </c>
    </row>
    <row r="7" spans="1:9" ht="15" customHeight="1">
      <c r="C7" s="4" t="s">
        <v>170</v>
      </c>
      <c r="E7" s="4" t="s">
        <v>171</v>
      </c>
      <c r="G7" s="4" t="s">
        <v>172</v>
      </c>
      <c r="I7" s="8" t="s">
        <v>173</v>
      </c>
    </row>
    <row r="8" spans="1:9" ht="15" customHeight="1">
      <c r="C8" s="4" t="s">
        <v>174</v>
      </c>
      <c r="E8" s="4" t="s">
        <v>175</v>
      </c>
      <c r="G8" s="4" t="s">
        <v>176</v>
      </c>
    </row>
    <row r="9" spans="1:9" ht="15" customHeight="1">
      <c r="C9" s="4" t="s">
        <v>177</v>
      </c>
      <c r="E9" s="4" t="s">
        <v>178</v>
      </c>
      <c r="G9" s="4" t="s">
        <v>179</v>
      </c>
    </row>
    <row r="10" spans="1:9">
      <c r="C10" s="4" t="s">
        <v>180</v>
      </c>
      <c r="E10" s="4" t="s">
        <v>181</v>
      </c>
      <c r="G10" s="4" t="s">
        <v>182</v>
      </c>
    </row>
    <row r="11" spans="1:9" ht="15" customHeight="1">
      <c r="C11" s="4" t="s">
        <v>183</v>
      </c>
      <c r="E11" s="4" t="s">
        <v>184</v>
      </c>
      <c r="G11" t="s">
        <v>185</v>
      </c>
    </row>
    <row r="12" spans="1:9" ht="15" customHeight="1">
      <c r="C12" s="4" t="s">
        <v>186</v>
      </c>
      <c r="E12" s="4" t="s">
        <v>187</v>
      </c>
      <c r="G12" s="4" t="s">
        <v>188</v>
      </c>
    </row>
    <row r="13" spans="1:9" ht="15" customHeight="1">
      <c r="C13" s="4" t="s">
        <v>189</v>
      </c>
      <c r="E13" s="4" t="s">
        <v>190</v>
      </c>
      <c r="G13" s="4" t="s">
        <v>191</v>
      </c>
    </row>
    <row r="14" spans="1:9" ht="15" customHeight="1">
      <c r="C14" s="4" t="s">
        <v>192</v>
      </c>
      <c r="E14" s="4" t="s">
        <v>193</v>
      </c>
      <c r="G14" s="4" t="s">
        <v>194</v>
      </c>
    </row>
    <row r="15" spans="1:9" ht="15" customHeight="1">
      <c r="C15" s="4" t="s">
        <v>195</v>
      </c>
      <c r="E15" s="4" t="s">
        <v>196</v>
      </c>
      <c r="G15" s="4" t="s">
        <v>197</v>
      </c>
    </row>
    <row r="16" spans="1:9" ht="15.75">
      <c r="C16" s="4" t="s">
        <v>198</v>
      </c>
      <c r="E16" s="9" t="s">
        <v>199</v>
      </c>
      <c r="G16" s="4" t="s">
        <v>200</v>
      </c>
    </row>
    <row r="17" spans="3:7" ht="15" customHeight="1">
      <c r="C17" s="4" t="s">
        <v>201</v>
      </c>
      <c r="E17" s="4" t="s">
        <v>202</v>
      </c>
      <c r="G17" s="4" t="s">
        <v>203</v>
      </c>
    </row>
    <row r="18" spans="3:7" ht="15" customHeight="1">
      <c r="C18" s="4" t="s">
        <v>204</v>
      </c>
      <c r="E18" s="4" t="s">
        <v>205</v>
      </c>
      <c r="G18" s="4" t="s">
        <v>206</v>
      </c>
    </row>
    <row r="19" spans="3:7" ht="15" customHeight="1">
      <c r="C19" s="4" t="s">
        <v>207</v>
      </c>
      <c r="E19" s="4" t="s">
        <v>208</v>
      </c>
      <c r="G19" s="4" t="s">
        <v>209</v>
      </c>
    </row>
    <row r="20" spans="3:7" ht="15" customHeight="1">
      <c r="C20" s="4" t="s">
        <v>210</v>
      </c>
      <c r="E20" s="4" t="s">
        <v>211</v>
      </c>
      <c r="G20" s="4" t="s">
        <v>212</v>
      </c>
    </row>
    <row r="21" spans="3:7">
      <c r="C21" s="4" t="s">
        <v>213</v>
      </c>
      <c r="E21" s="4" t="s">
        <v>214</v>
      </c>
      <c r="G21" s="4" t="s">
        <v>215</v>
      </c>
    </row>
    <row r="22" spans="3:7">
      <c r="C22" s="4" t="s">
        <v>216</v>
      </c>
      <c r="E22" s="4" t="s">
        <v>217</v>
      </c>
      <c r="G22" s="4" t="s">
        <v>218</v>
      </c>
    </row>
    <row r="23" spans="3:7">
      <c r="C23" s="4" t="s">
        <v>219</v>
      </c>
      <c r="E23" s="4" t="s">
        <v>220</v>
      </c>
      <c r="G23" s="4" t="s">
        <v>221</v>
      </c>
    </row>
    <row r="24" spans="3:7" ht="15" customHeight="1">
      <c r="C24" s="4" t="s">
        <v>222</v>
      </c>
      <c r="E24" s="4" t="s">
        <v>223</v>
      </c>
      <c r="G24" s="4" t="s">
        <v>224</v>
      </c>
    </row>
    <row r="25" spans="3:7">
      <c r="C25" s="4" t="s">
        <v>225</v>
      </c>
      <c r="E25" s="4" t="s">
        <v>226</v>
      </c>
      <c r="G25" s="4" t="s">
        <v>227</v>
      </c>
    </row>
    <row r="26" spans="3:7">
      <c r="C26" s="4" t="s">
        <v>228</v>
      </c>
      <c r="E26" s="4" t="s">
        <v>229</v>
      </c>
      <c r="G26" s="4" t="s">
        <v>230</v>
      </c>
    </row>
    <row r="27" spans="3:7" ht="15" customHeight="1">
      <c r="C27" s="4" t="s">
        <v>231</v>
      </c>
      <c r="E27" s="4" t="s">
        <v>232</v>
      </c>
      <c r="G27" s="4" t="s">
        <v>233</v>
      </c>
    </row>
    <row r="28" spans="3:7">
      <c r="C28" s="4" t="s">
        <v>234</v>
      </c>
      <c r="E28" s="4" t="s">
        <v>235</v>
      </c>
      <c r="G28" s="4" t="s">
        <v>236</v>
      </c>
    </row>
    <row r="29" spans="3:7">
      <c r="C29" s="4" t="s">
        <v>237</v>
      </c>
      <c r="E29" s="4" t="s">
        <v>238</v>
      </c>
      <c r="G29" s="4" t="s">
        <v>239</v>
      </c>
    </row>
    <row r="30" spans="3:7" ht="15" customHeight="1">
      <c r="C30" s="4" t="s">
        <v>240</v>
      </c>
      <c r="E30" s="4" t="s">
        <v>241</v>
      </c>
      <c r="G30" s="4" t="s">
        <v>242</v>
      </c>
    </row>
    <row r="31" spans="3:7" ht="15" customHeight="1">
      <c r="C31" s="4" t="s">
        <v>243</v>
      </c>
      <c r="E31" s="4" t="s">
        <v>244</v>
      </c>
      <c r="G31" s="4" t="s">
        <v>245</v>
      </c>
    </row>
    <row r="32" spans="3:7" ht="15" customHeight="1">
      <c r="C32" s="4" t="s">
        <v>246</v>
      </c>
      <c r="E32" s="4" t="s">
        <v>247</v>
      </c>
      <c r="G32" s="4" t="s">
        <v>248</v>
      </c>
    </row>
    <row r="33" spans="3:7" ht="15" customHeight="1">
      <c r="C33" s="4" t="s">
        <v>249</v>
      </c>
      <c r="E33" s="4" t="s">
        <v>250</v>
      </c>
      <c r="G33" s="4" t="s">
        <v>251</v>
      </c>
    </row>
    <row r="34" spans="3:7" ht="15" customHeight="1">
      <c r="C34" s="4" t="s">
        <v>252</v>
      </c>
      <c r="E34" s="4" t="s">
        <v>253</v>
      </c>
      <c r="G34" s="4" t="s">
        <v>254</v>
      </c>
    </row>
    <row r="35" spans="3:7" ht="15" customHeight="1">
      <c r="C35" s="4" t="s">
        <v>255</v>
      </c>
      <c r="E35" s="4" t="s">
        <v>256</v>
      </c>
    </row>
    <row r="36" spans="3:7" ht="15" customHeight="1">
      <c r="C36" s="4" t="s">
        <v>257</v>
      </c>
      <c r="E36" s="4" t="s">
        <v>258</v>
      </c>
    </row>
    <row r="37" spans="3:7" ht="15" customHeight="1">
      <c r="C37" s="4" t="s">
        <v>259</v>
      </c>
      <c r="E37" s="4" t="s">
        <v>260</v>
      </c>
    </row>
    <row r="38" spans="3:7" ht="15" customHeight="1">
      <c r="C38" s="4" t="s">
        <v>261</v>
      </c>
      <c r="E38" s="4" t="s">
        <v>262</v>
      </c>
    </row>
    <row r="39" spans="3:7" ht="15" customHeight="1">
      <c r="C39" s="4" t="s">
        <v>263</v>
      </c>
      <c r="E39" s="4" t="s">
        <v>264</v>
      </c>
    </row>
    <row r="40" spans="3:7" ht="15" customHeight="1">
      <c r="E40" s="4" t="s">
        <v>265</v>
      </c>
    </row>
    <row r="41" spans="3:7" ht="15" customHeight="1">
      <c r="E41" s="4" t="s">
        <v>266</v>
      </c>
    </row>
    <row r="42" spans="3:7" ht="15" customHeight="1">
      <c r="E42" s="4" t="s">
        <v>267</v>
      </c>
    </row>
    <row r="43" spans="3:7" ht="15" customHeight="1">
      <c r="E43" s="4" t="s">
        <v>268</v>
      </c>
    </row>
    <row r="44" spans="3:7">
      <c r="E44" s="4" t="s">
        <v>269</v>
      </c>
    </row>
    <row r="45" spans="3:7">
      <c r="E45" s="4" t="s">
        <v>270</v>
      </c>
    </row>
    <row r="46" spans="3:7">
      <c r="E46" s="4" t="s">
        <v>271</v>
      </c>
    </row>
    <row r="47" spans="3:7">
      <c r="E47" s="4" t="s">
        <v>272</v>
      </c>
    </row>
    <row r="48" spans="3:7">
      <c r="E48" s="4" t="s">
        <v>273</v>
      </c>
    </row>
    <row r="49" spans="3:5">
      <c r="E49" s="4" t="s">
        <v>274</v>
      </c>
    </row>
    <row r="50" spans="3:5">
      <c r="E50" s="7" t="s">
        <v>275</v>
      </c>
    </row>
    <row r="51" spans="3:5">
      <c r="C51" s="4"/>
    </row>
    <row r="52" spans="3:5">
      <c r="C52" s="4"/>
    </row>
    <row r="53" spans="3:5">
      <c r="C53" s="4"/>
    </row>
    <row r="54" spans="3:5">
      <c r="C54" s="4"/>
    </row>
    <row r="55" spans="3:5">
      <c r="C55" s="4"/>
    </row>
    <row r="56" spans="3:5">
      <c r="C56" s="4"/>
    </row>
    <row r="57" spans="3:5">
      <c r="C57" s="4"/>
    </row>
    <row r="58" spans="3:5">
      <c r="C58" s="4"/>
    </row>
    <row r="59" spans="3:5">
      <c r="C59" s="4"/>
    </row>
    <row r="60" spans="3:5">
      <c r="C60" s="4"/>
    </row>
    <row r="61" spans="3:5">
      <c r="C61" s="4"/>
    </row>
    <row r="62" spans="3:5">
      <c r="C62" s="4"/>
    </row>
    <row r="63" spans="3:5">
      <c r="C63" s="4"/>
    </row>
    <row r="64" spans="3:5">
      <c r="C64" s="4"/>
    </row>
    <row r="65" spans="3:3">
      <c r="C65" s="4"/>
    </row>
    <row r="66" spans="3:3">
      <c r="C66" s="4"/>
    </row>
  </sheetData>
  <sheetProtection algorithmName="SHA-512" hashValue="OncFG8tqLNg14lhDxed2NDMxr+CFvgFLjidEjBjmS2CI58YSjSbsQSwEBueDsSyk9ALEMvUR80s5M3ZYqMhW4w==" saltValue="TLTU75Q9MlamX/uGMEfouQ==" spinCount="100000" sheet="1" objects="1" scenarios="1"/>
  <conditionalFormatting sqref="E1:E1048576">
    <cfRule type="duplicateValues" dxfId="1" priority="2"/>
  </conditionalFormatting>
  <conditionalFormatting sqref="G72:G1048576 G1:G34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50"/>
  <sheetViews>
    <sheetView workbookViewId="0">
      <selection activeCell="C2" sqref="C2"/>
    </sheetView>
  </sheetViews>
  <sheetFormatPr baseColWidth="10" defaultRowHeight="15"/>
  <cols>
    <col min="1" max="1" width="31.7109375" customWidth="1"/>
    <col min="3" max="3" width="48.5703125" bestFit="1" customWidth="1"/>
    <col min="6" max="6" width="45.140625" bestFit="1" customWidth="1"/>
    <col min="8" max="8" width="45.140625" bestFit="1" customWidth="1"/>
    <col min="10" max="10" width="25.85546875" bestFit="1" customWidth="1"/>
  </cols>
  <sheetData>
    <row r="1" spans="1:10">
      <c r="A1" s="2" t="s">
        <v>18</v>
      </c>
      <c r="C1" s="2" t="s">
        <v>19</v>
      </c>
      <c r="F1" s="2" t="s">
        <v>20</v>
      </c>
      <c r="H1" s="2" t="s">
        <v>21</v>
      </c>
      <c r="J1" s="2" t="s">
        <v>22</v>
      </c>
    </row>
    <row r="2" spans="1:10" s="2" customFormat="1">
      <c r="A2" s="2" t="s">
        <v>23</v>
      </c>
      <c r="C2" s="2" t="s">
        <v>23</v>
      </c>
      <c r="F2" s="2" t="s">
        <v>23</v>
      </c>
      <c r="H2" s="2" t="s">
        <v>23</v>
      </c>
      <c r="J2" s="2" t="s">
        <v>24</v>
      </c>
    </row>
    <row r="3" spans="1:10">
      <c r="A3" t="s">
        <v>23</v>
      </c>
      <c r="C3" t="s">
        <v>25</v>
      </c>
      <c r="F3" t="s">
        <v>26</v>
      </c>
      <c r="H3" t="s">
        <v>27</v>
      </c>
      <c r="J3" s="2" t="s">
        <v>21</v>
      </c>
    </row>
    <row r="4" spans="1:10">
      <c r="A4" t="s">
        <v>28</v>
      </c>
      <c r="C4" t="s">
        <v>29</v>
      </c>
      <c r="F4" t="s">
        <v>30</v>
      </c>
      <c r="H4" t="s">
        <v>31</v>
      </c>
      <c r="J4" s="2" t="s">
        <v>20</v>
      </c>
    </row>
    <row r="5" spans="1:10">
      <c r="A5" t="s">
        <v>32</v>
      </c>
      <c r="C5" t="s">
        <v>33</v>
      </c>
      <c r="F5" t="s">
        <v>34</v>
      </c>
      <c r="H5" t="s">
        <v>35</v>
      </c>
      <c r="J5" s="2" t="s">
        <v>19</v>
      </c>
    </row>
    <row r="6" spans="1:10">
      <c r="A6" t="s">
        <v>36</v>
      </c>
      <c r="C6" t="s">
        <v>37</v>
      </c>
      <c r="F6" t="s">
        <v>38</v>
      </c>
      <c r="H6" t="s">
        <v>39</v>
      </c>
      <c r="J6" s="2" t="s">
        <v>18</v>
      </c>
    </row>
    <row r="7" spans="1:10">
      <c r="A7" t="s">
        <v>40</v>
      </c>
      <c r="C7" t="s">
        <v>41</v>
      </c>
      <c r="F7" t="s">
        <v>42</v>
      </c>
      <c r="H7" t="s">
        <v>43</v>
      </c>
    </row>
    <row r="8" spans="1:10">
      <c r="A8" t="s">
        <v>44</v>
      </c>
      <c r="C8" t="s">
        <v>45</v>
      </c>
      <c r="F8" t="s">
        <v>46</v>
      </c>
      <c r="H8" t="s">
        <v>47</v>
      </c>
    </row>
    <row r="9" spans="1:10">
      <c r="C9" t="s">
        <v>48</v>
      </c>
      <c r="F9" t="s">
        <v>49</v>
      </c>
      <c r="H9" t="s">
        <v>50</v>
      </c>
    </row>
    <row r="10" spans="1:10">
      <c r="C10" t="s">
        <v>51</v>
      </c>
      <c r="F10" t="s">
        <v>52</v>
      </c>
      <c r="H10" t="s">
        <v>53</v>
      </c>
    </row>
    <row r="11" spans="1:10">
      <c r="C11" t="s">
        <v>54</v>
      </c>
      <c r="F11" t="s">
        <v>55</v>
      </c>
      <c r="H11" t="s">
        <v>56</v>
      </c>
    </row>
    <row r="12" spans="1:10">
      <c r="C12" t="s">
        <v>57</v>
      </c>
      <c r="F12" t="s">
        <v>58</v>
      </c>
      <c r="H12" t="s">
        <v>59</v>
      </c>
    </row>
    <row r="13" spans="1:10">
      <c r="C13" t="s">
        <v>60</v>
      </c>
      <c r="F13" t="s">
        <v>61</v>
      </c>
      <c r="H13" t="s">
        <v>62</v>
      </c>
    </row>
    <row r="14" spans="1:10">
      <c r="C14" t="s">
        <v>63</v>
      </c>
      <c r="F14" t="s">
        <v>64</v>
      </c>
      <c r="H14" t="s">
        <v>65</v>
      </c>
    </row>
    <row r="15" spans="1:10">
      <c r="C15" t="s">
        <v>66</v>
      </c>
      <c r="F15" t="s">
        <v>67</v>
      </c>
      <c r="H15" t="s">
        <v>68</v>
      </c>
    </row>
    <row r="16" spans="1:10">
      <c r="C16" t="s">
        <v>69</v>
      </c>
      <c r="F16" t="s">
        <v>70</v>
      </c>
      <c r="H16" t="s">
        <v>71</v>
      </c>
    </row>
    <row r="17" spans="3:8">
      <c r="C17" t="s">
        <v>72</v>
      </c>
      <c r="F17" t="s">
        <v>73</v>
      </c>
      <c r="H17" t="s">
        <v>74</v>
      </c>
    </row>
    <row r="18" spans="3:8">
      <c r="C18" t="s">
        <v>75</v>
      </c>
      <c r="F18" t="s">
        <v>76</v>
      </c>
      <c r="H18" t="s">
        <v>77</v>
      </c>
    </row>
    <row r="19" spans="3:8">
      <c r="C19" t="s">
        <v>78</v>
      </c>
      <c r="F19" t="s">
        <v>79</v>
      </c>
      <c r="H19" t="s">
        <v>80</v>
      </c>
    </row>
    <row r="20" spans="3:8">
      <c r="C20" t="s">
        <v>81</v>
      </c>
      <c r="F20" t="s">
        <v>82</v>
      </c>
      <c r="H20" t="s">
        <v>83</v>
      </c>
    </row>
    <row r="21" spans="3:8">
      <c r="C21" t="s">
        <v>84</v>
      </c>
      <c r="F21" t="s">
        <v>85</v>
      </c>
      <c r="H21" t="s">
        <v>86</v>
      </c>
    </row>
    <row r="22" spans="3:8">
      <c r="C22" t="s">
        <v>87</v>
      </c>
      <c r="F22" t="s">
        <v>88</v>
      </c>
      <c r="H22" t="s">
        <v>89</v>
      </c>
    </row>
    <row r="23" spans="3:8">
      <c r="C23" t="s">
        <v>90</v>
      </c>
      <c r="F23" t="s">
        <v>91</v>
      </c>
      <c r="H23" t="s">
        <v>92</v>
      </c>
    </row>
    <row r="24" spans="3:8">
      <c r="C24" t="s">
        <v>93</v>
      </c>
      <c r="F24" t="s">
        <v>94</v>
      </c>
      <c r="H24" t="s">
        <v>95</v>
      </c>
    </row>
    <row r="25" spans="3:8">
      <c r="C25" t="s">
        <v>96</v>
      </c>
      <c r="F25" t="s">
        <v>97</v>
      </c>
      <c r="H25" t="s">
        <v>98</v>
      </c>
    </row>
    <row r="26" spans="3:8">
      <c r="C26" t="s">
        <v>99</v>
      </c>
      <c r="F26" t="s">
        <v>100</v>
      </c>
      <c r="H26" t="s">
        <v>101</v>
      </c>
    </row>
    <row r="27" spans="3:8">
      <c r="C27" t="s">
        <v>102</v>
      </c>
      <c r="F27" t="s">
        <v>103</v>
      </c>
      <c r="H27" t="s">
        <v>104</v>
      </c>
    </row>
    <row r="28" spans="3:8">
      <c r="C28" t="s">
        <v>105</v>
      </c>
      <c r="F28" t="s">
        <v>106</v>
      </c>
      <c r="H28" t="s">
        <v>107</v>
      </c>
    </row>
    <row r="29" spans="3:8">
      <c r="C29" t="s">
        <v>108</v>
      </c>
      <c r="F29" t="s">
        <v>109</v>
      </c>
      <c r="H29" t="s">
        <v>110</v>
      </c>
    </row>
    <row r="30" spans="3:8">
      <c r="C30" t="s">
        <v>111</v>
      </c>
      <c r="F30" t="s">
        <v>112</v>
      </c>
      <c r="H30" t="s">
        <v>113</v>
      </c>
    </row>
    <row r="31" spans="3:8">
      <c r="C31" t="s">
        <v>114</v>
      </c>
      <c r="F31" t="s">
        <v>115</v>
      </c>
      <c r="H31" t="s">
        <v>116</v>
      </c>
    </row>
    <row r="32" spans="3:8">
      <c r="C32" t="s">
        <v>117</v>
      </c>
      <c r="F32" t="s">
        <v>118</v>
      </c>
      <c r="H32" t="s">
        <v>119</v>
      </c>
    </row>
    <row r="33" spans="3:8">
      <c r="C33" t="s">
        <v>120</v>
      </c>
      <c r="F33" t="s">
        <v>121</v>
      </c>
      <c r="H33" t="s">
        <v>122</v>
      </c>
    </row>
    <row r="34" spans="3:8">
      <c r="C34" t="s">
        <v>123</v>
      </c>
      <c r="F34" t="s">
        <v>124</v>
      </c>
      <c r="H34" t="s">
        <v>125</v>
      </c>
    </row>
    <row r="35" spans="3:8">
      <c r="C35" t="s">
        <v>126</v>
      </c>
      <c r="F35" t="s">
        <v>127</v>
      </c>
    </row>
    <row r="36" spans="3:8">
      <c r="C36" t="s">
        <v>128</v>
      </c>
      <c r="F36" t="s">
        <v>129</v>
      </c>
    </row>
    <row r="37" spans="3:8">
      <c r="C37" t="s">
        <v>130</v>
      </c>
      <c r="F37" t="s">
        <v>131</v>
      </c>
    </row>
    <row r="38" spans="3:8">
      <c r="C38" t="s">
        <v>132</v>
      </c>
      <c r="F38" t="s">
        <v>133</v>
      </c>
    </row>
    <row r="39" spans="3:8">
      <c r="C39" t="s">
        <v>134</v>
      </c>
      <c r="F39" t="s">
        <v>135</v>
      </c>
    </row>
    <row r="40" spans="3:8">
      <c r="F40" t="s">
        <v>136</v>
      </c>
    </row>
    <row r="41" spans="3:8">
      <c r="F41" t="s">
        <v>137</v>
      </c>
    </row>
    <row r="42" spans="3:8">
      <c r="F42" t="s">
        <v>138</v>
      </c>
    </row>
    <row r="43" spans="3:8">
      <c r="F43" t="s">
        <v>139</v>
      </c>
    </row>
    <row r="44" spans="3:8">
      <c r="F44" t="s">
        <v>140</v>
      </c>
    </row>
    <row r="45" spans="3:8">
      <c r="F45" t="s">
        <v>141</v>
      </c>
    </row>
    <row r="46" spans="3:8">
      <c r="F46" t="s">
        <v>142</v>
      </c>
    </row>
    <row r="47" spans="3:8">
      <c r="F47" t="s">
        <v>143</v>
      </c>
    </row>
    <row r="48" spans="3:8">
      <c r="F48" t="s">
        <v>144</v>
      </c>
    </row>
    <row r="49" spans="6:6">
      <c r="F49" t="s">
        <v>145</v>
      </c>
    </row>
    <row r="50" spans="6:6">
      <c r="F50" t="s">
        <v>146</v>
      </c>
    </row>
  </sheetData>
  <sheetProtection algorithmName="SHA-512" hashValue="G22tORHsyIKEjRStStQznYgIKuAjTvXPXdWl3nRBc86OEwMkRcjnllyrBqsAZ62bRWR4tMEms3H4KI3HXBqSKg==" saltValue="yWSkOkZ5a2z4C/8k7Stkl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7"/>
  <sheetViews>
    <sheetView workbookViewId="0">
      <selection activeCell="D23" sqref="D23"/>
    </sheetView>
  </sheetViews>
  <sheetFormatPr baseColWidth="10" defaultRowHeight="15"/>
  <cols>
    <col min="1" max="1" width="23" bestFit="1" customWidth="1"/>
    <col min="2" max="2" width="36.42578125" bestFit="1" customWidth="1"/>
    <col min="3" max="3" width="35.28515625" bestFit="1" customWidth="1"/>
    <col min="4" max="4" width="61.140625" bestFit="1" customWidth="1"/>
    <col min="5" max="5" width="85.7109375" bestFit="1" customWidth="1"/>
    <col min="6" max="6" width="30.140625" bestFit="1" customWidth="1"/>
    <col min="7" max="7" width="38" bestFit="1" customWidth="1"/>
    <col min="8" max="8" width="30.140625" bestFit="1" customWidth="1"/>
    <col min="9" max="9" width="51.85546875" bestFit="1" customWidth="1"/>
    <col min="10" max="10" width="43.140625" bestFit="1" customWidth="1"/>
    <col min="11" max="11" width="23.42578125" bestFit="1" customWidth="1"/>
    <col min="12" max="12" width="28.42578125" bestFit="1" customWidth="1"/>
    <col min="13" max="13" width="22" bestFit="1" customWidth="1"/>
    <col min="14" max="14" width="41.42578125" bestFit="1" customWidth="1"/>
    <col min="15" max="15" width="31" bestFit="1" customWidth="1"/>
    <col min="16" max="16" width="43.85546875" bestFit="1" customWidth="1"/>
  </cols>
  <sheetData>
    <row r="1" spans="1:16" s="2" customFormat="1" ht="18.75">
      <c r="A1" s="18" t="s">
        <v>321</v>
      </c>
      <c r="B1" s="22" t="s">
        <v>301</v>
      </c>
      <c r="C1" s="22" t="s">
        <v>302</v>
      </c>
      <c r="D1" s="22" t="s">
        <v>311</v>
      </c>
      <c r="E1" s="22" t="s">
        <v>303</v>
      </c>
      <c r="F1" s="22" t="s">
        <v>304</v>
      </c>
      <c r="G1" s="22" t="s">
        <v>310</v>
      </c>
      <c r="H1" s="22" t="s">
        <v>300</v>
      </c>
      <c r="I1" s="22" t="s">
        <v>309</v>
      </c>
      <c r="J1" s="22" t="s">
        <v>306</v>
      </c>
      <c r="K1" s="22" t="s">
        <v>305</v>
      </c>
      <c r="L1" s="22" t="s">
        <v>307</v>
      </c>
      <c r="M1" s="22" t="s">
        <v>308</v>
      </c>
      <c r="N1" s="22" t="s">
        <v>312</v>
      </c>
      <c r="O1" s="22" t="s">
        <v>313</v>
      </c>
      <c r="P1" s="22" t="s">
        <v>314</v>
      </c>
    </row>
    <row r="2" spans="1:16">
      <c r="A2" s="19" t="s">
        <v>322</v>
      </c>
      <c r="B2" s="19" t="s">
        <v>380</v>
      </c>
      <c r="C2" s="19" t="s">
        <v>380</v>
      </c>
      <c r="D2" s="19" t="s">
        <v>456</v>
      </c>
      <c r="E2" s="19" t="s">
        <v>380</v>
      </c>
      <c r="F2" s="19" t="s">
        <v>380</v>
      </c>
      <c r="G2" s="19" t="s">
        <v>380</v>
      </c>
      <c r="H2" s="19" t="s">
        <v>380</v>
      </c>
      <c r="I2" s="19" t="s">
        <v>456</v>
      </c>
      <c r="J2" s="19" t="s">
        <v>380</v>
      </c>
      <c r="K2" s="19" t="s">
        <v>380</v>
      </c>
      <c r="L2" s="19" t="s">
        <v>380</v>
      </c>
      <c r="M2" s="19" t="s">
        <v>456</v>
      </c>
      <c r="N2" s="19" t="s">
        <v>456</v>
      </c>
      <c r="O2" s="19" t="s">
        <v>380</v>
      </c>
      <c r="P2" s="19" t="s">
        <v>380</v>
      </c>
    </row>
    <row r="3" spans="1:16">
      <c r="A3" s="17" t="s">
        <v>300</v>
      </c>
      <c r="B3" t="s">
        <v>334</v>
      </c>
      <c r="C3" t="s">
        <v>335</v>
      </c>
      <c r="D3" t="s">
        <v>457</v>
      </c>
      <c r="E3" t="s">
        <v>336</v>
      </c>
      <c r="F3" t="s">
        <v>299</v>
      </c>
      <c r="G3" t="s">
        <v>337</v>
      </c>
      <c r="H3" t="s">
        <v>334</v>
      </c>
      <c r="I3" t="s">
        <v>471</v>
      </c>
      <c r="J3" t="s">
        <v>338</v>
      </c>
      <c r="K3" t="s">
        <v>331</v>
      </c>
      <c r="L3" t="s">
        <v>339</v>
      </c>
      <c r="M3" t="s">
        <v>481</v>
      </c>
      <c r="N3" t="s">
        <v>477</v>
      </c>
      <c r="O3" t="s">
        <v>317</v>
      </c>
      <c r="P3" t="s">
        <v>340</v>
      </c>
    </row>
    <row r="4" spans="1:16">
      <c r="A4" s="17" t="s">
        <v>301</v>
      </c>
      <c r="B4" t="s">
        <v>341</v>
      </c>
      <c r="C4" t="s">
        <v>342</v>
      </c>
      <c r="D4" t="s">
        <v>458</v>
      </c>
      <c r="E4" t="s">
        <v>335</v>
      </c>
      <c r="F4" t="s">
        <v>315</v>
      </c>
      <c r="G4" t="s">
        <v>343</v>
      </c>
      <c r="H4" t="s">
        <v>341</v>
      </c>
      <c r="I4" t="s">
        <v>472</v>
      </c>
      <c r="J4" t="s">
        <v>344</v>
      </c>
      <c r="K4" t="s">
        <v>332</v>
      </c>
      <c r="L4" t="s">
        <v>360</v>
      </c>
      <c r="M4" t="s">
        <v>482</v>
      </c>
      <c r="N4" t="s">
        <v>478</v>
      </c>
      <c r="O4" t="s">
        <v>318</v>
      </c>
      <c r="P4" t="s">
        <v>345</v>
      </c>
    </row>
    <row r="5" spans="1:16">
      <c r="A5" s="17" t="s">
        <v>302</v>
      </c>
      <c r="B5" t="s">
        <v>346</v>
      </c>
      <c r="C5" t="s">
        <v>347</v>
      </c>
      <c r="D5" t="s">
        <v>459</v>
      </c>
      <c r="E5" t="s">
        <v>342</v>
      </c>
      <c r="F5" t="s">
        <v>327</v>
      </c>
      <c r="G5" t="s">
        <v>325</v>
      </c>
      <c r="H5" t="s">
        <v>323</v>
      </c>
      <c r="I5" t="s">
        <v>473</v>
      </c>
      <c r="J5" t="s">
        <v>348</v>
      </c>
      <c r="K5" t="s">
        <v>333</v>
      </c>
      <c r="L5" t="s">
        <v>349</v>
      </c>
      <c r="M5" t="s">
        <v>483</v>
      </c>
      <c r="N5" t="s">
        <v>479</v>
      </c>
      <c r="O5" t="s">
        <v>319</v>
      </c>
      <c r="P5" t="s">
        <v>350</v>
      </c>
    </row>
    <row r="6" spans="1:16">
      <c r="A6" s="17" t="s">
        <v>303</v>
      </c>
      <c r="B6" t="s">
        <v>351</v>
      </c>
      <c r="C6" t="s">
        <v>381</v>
      </c>
      <c r="D6" t="s">
        <v>460</v>
      </c>
      <c r="E6" t="s">
        <v>347</v>
      </c>
      <c r="F6" t="s">
        <v>298</v>
      </c>
      <c r="G6" t="s">
        <v>381</v>
      </c>
      <c r="H6" t="s">
        <v>324</v>
      </c>
      <c r="I6" t="s">
        <v>474</v>
      </c>
      <c r="J6" t="s">
        <v>381</v>
      </c>
      <c r="K6" t="s">
        <v>316</v>
      </c>
      <c r="L6" t="s">
        <v>329</v>
      </c>
      <c r="M6" t="s">
        <v>484</v>
      </c>
      <c r="N6" t="s">
        <v>480</v>
      </c>
      <c r="O6" t="s">
        <v>320</v>
      </c>
      <c r="P6" t="s">
        <v>352</v>
      </c>
    </row>
    <row r="7" spans="1:16" ht="15.75">
      <c r="A7" s="17" t="s">
        <v>304</v>
      </c>
      <c r="B7" t="s">
        <v>381</v>
      </c>
      <c r="C7" s="21"/>
      <c r="D7" t="s">
        <v>461</v>
      </c>
      <c r="E7" t="s">
        <v>353</v>
      </c>
      <c r="F7" t="s">
        <v>328</v>
      </c>
      <c r="H7" t="s">
        <v>381</v>
      </c>
      <c r="I7" t="s">
        <v>475</v>
      </c>
      <c r="K7" t="s">
        <v>335</v>
      </c>
      <c r="L7" t="s">
        <v>330</v>
      </c>
      <c r="M7" t="s">
        <v>470</v>
      </c>
      <c r="N7" t="s">
        <v>470</v>
      </c>
      <c r="O7" t="s">
        <v>381</v>
      </c>
      <c r="P7" t="s">
        <v>354</v>
      </c>
    </row>
    <row r="8" spans="1:16" ht="15.75">
      <c r="A8" s="17" t="s">
        <v>305</v>
      </c>
      <c r="C8" s="21"/>
      <c r="D8" t="s">
        <v>462</v>
      </c>
      <c r="E8" t="s">
        <v>355</v>
      </c>
      <c r="F8" t="s">
        <v>381</v>
      </c>
      <c r="I8" t="s">
        <v>476</v>
      </c>
      <c r="K8" t="s">
        <v>342</v>
      </c>
      <c r="L8" t="s">
        <v>356</v>
      </c>
      <c r="P8" t="s">
        <v>381</v>
      </c>
    </row>
    <row r="9" spans="1:16" ht="15.75">
      <c r="A9" s="17" t="s">
        <v>306</v>
      </c>
      <c r="C9" s="21"/>
      <c r="D9" t="s">
        <v>463</v>
      </c>
      <c r="E9" t="s">
        <v>326</v>
      </c>
      <c r="I9" t="s">
        <v>470</v>
      </c>
      <c r="K9" t="s">
        <v>347</v>
      </c>
      <c r="L9" t="s">
        <v>357</v>
      </c>
    </row>
    <row r="10" spans="1:16" ht="15.75">
      <c r="A10" s="17" t="s">
        <v>307</v>
      </c>
      <c r="C10" s="21"/>
      <c r="D10" t="s">
        <v>464</v>
      </c>
      <c r="E10" t="s">
        <v>381</v>
      </c>
      <c r="K10" t="s">
        <v>381</v>
      </c>
      <c r="L10" t="s">
        <v>358</v>
      </c>
    </row>
    <row r="11" spans="1:16" ht="15.75">
      <c r="A11" s="17" t="s">
        <v>308</v>
      </c>
      <c r="C11" s="21"/>
      <c r="D11" t="s">
        <v>465</v>
      </c>
      <c r="L11" t="s">
        <v>359</v>
      </c>
    </row>
    <row r="12" spans="1:16" ht="15.75">
      <c r="A12" s="17" t="s">
        <v>309</v>
      </c>
      <c r="C12" s="21"/>
      <c r="D12" t="s">
        <v>466</v>
      </c>
      <c r="L12" t="s">
        <v>381</v>
      </c>
    </row>
    <row r="13" spans="1:16" ht="15.75">
      <c r="A13" s="17" t="s">
        <v>310</v>
      </c>
      <c r="C13" s="21"/>
      <c r="D13" t="s">
        <v>467</v>
      </c>
    </row>
    <row r="14" spans="1:16" ht="15" customHeight="1">
      <c r="A14" s="17" t="s">
        <v>311</v>
      </c>
      <c r="C14" s="21"/>
      <c r="D14" t="s">
        <v>468</v>
      </c>
    </row>
    <row r="15" spans="1:16" ht="15.75" customHeight="1">
      <c r="A15" s="17" t="s">
        <v>312</v>
      </c>
      <c r="C15" s="21"/>
      <c r="D15" t="s">
        <v>469</v>
      </c>
    </row>
    <row r="16" spans="1:16" ht="16.5" customHeight="1">
      <c r="A16" s="17" t="s">
        <v>313</v>
      </c>
      <c r="C16" s="21"/>
      <c r="D16" t="s">
        <v>470</v>
      </c>
    </row>
    <row r="17" spans="1:9" ht="15.75">
      <c r="A17" s="17" t="s">
        <v>314</v>
      </c>
      <c r="C17" s="21"/>
    </row>
    <row r="18" spans="1:9" ht="15.75">
      <c r="C18" s="21"/>
    </row>
    <row r="19" spans="1:9" ht="15.75">
      <c r="C19" s="21"/>
      <c r="I19" s="32"/>
    </row>
    <row r="20" spans="1:9" ht="15.75">
      <c r="C20" s="21"/>
      <c r="I20" s="32"/>
    </row>
    <row r="21" spans="1:9" ht="15.75">
      <c r="C21" s="21"/>
      <c r="I21" s="32"/>
    </row>
    <row r="22" spans="1:9" ht="15.75">
      <c r="C22" s="21"/>
      <c r="I22" s="33"/>
    </row>
    <row r="23" spans="1:9" ht="15.75">
      <c r="C23" s="21"/>
      <c r="D23" s="32"/>
      <c r="I23" s="33"/>
    </row>
    <row r="24" spans="1:9" ht="15.75">
      <c r="C24" s="21"/>
      <c r="D24" s="33"/>
      <c r="I24" s="33"/>
    </row>
    <row r="25" spans="1:9" ht="15.75">
      <c r="C25" s="20"/>
      <c r="D25" s="33"/>
      <c r="I25" s="33"/>
    </row>
    <row r="26" spans="1:9">
      <c r="D26" s="33"/>
      <c r="I26" s="33"/>
    </row>
    <row r="27" spans="1:9">
      <c r="D27" s="33"/>
    </row>
    <row r="28" spans="1:9">
      <c r="D28" s="33"/>
    </row>
    <row r="29" spans="1:9">
      <c r="D29" s="33"/>
    </row>
    <row r="30" spans="1:9">
      <c r="D30" s="33"/>
    </row>
    <row r="31" spans="1:9">
      <c r="D31" s="33"/>
    </row>
    <row r="32" spans="1:9">
      <c r="D32" s="33"/>
    </row>
    <row r="33" spans="4:4">
      <c r="D33" s="33"/>
    </row>
    <row r="34" spans="4:4">
      <c r="D34" s="33"/>
    </row>
    <row r="35" spans="4:4">
      <c r="D35" s="33"/>
    </row>
    <row r="36" spans="4:4">
      <c r="D36" s="33"/>
    </row>
    <row r="37" spans="4:4">
      <c r="D37" s="33"/>
    </row>
  </sheetData>
  <sheetProtection algorithmName="SHA-512" hashValue="mqms9OLvwHDunNUBn45Xba63Dk733fsc64pCz9tnLz3gqhlS+3sXdi4yvKwRZkH2LqW1SpxlCFB6ZbARjNYbBg==" saltValue="X5T72F7zVNzLWh/oLUFgL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E11"/>
  <sheetViews>
    <sheetView topLeftCell="A4" workbookViewId="0">
      <selection activeCell="A5" sqref="A5"/>
    </sheetView>
  </sheetViews>
  <sheetFormatPr baseColWidth="10" defaultRowHeight="15"/>
  <cols>
    <col min="1" max="1" width="54.7109375" bestFit="1" customWidth="1"/>
    <col min="3" max="3" width="56" bestFit="1" customWidth="1"/>
    <col min="4" max="4" width="16.140625" bestFit="1" customWidth="1"/>
    <col min="5" max="5" width="36.42578125" bestFit="1" customWidth="1"/>
  </cols>
  <sheetData>
    <row r="1" spans="1:5" s="11" customFormat="1" ht="19.5" thickBot="1">
      <c r="A1" s="10" t="s">
        <v>4</v>
      </c>
      <c r="C1" s="12" t="s">
        <v>276</v>
      </c>
      <c r="D1" s="12" t="s">
        <v>277</v>
      </c>
      <c r="E1" s="12" t="s">
        <v>278</v>
      </c>
    </row>
    <row r="2" spans="1:5" ht="15.75" thickBot="1">
      <c r="A2" s="13" t="s">
        <v>279</v>
      </c>
      <c r="C2" s="14" t="s">
        <v>280</v>
      </c>
      <c r="D2" s="15" t="s">
        <v>281</v>
      </c>
      <c r="E2" s="15" t="s">
        <v>282</v>
      </c>
    </row>
    <row r="3" spans="1:5" ht="15.75" thickBot="1">
      <c r="A3" s="13" t="s">
        <v>283</v>
      </c>
      <c r="C3" s="14" t="s">
        <v>284</v>
      </c>
      <c r="D3" s="15" t="s">
        <v>285</v>
      </c>
    </row>
    <row r="4" spans="1:5" ht="15.75" thickBot="1">
      <c r="A4" s="13" t="s">
        <v>286</v>
      </c>
      <c r="C4" s="14" t="s">
        <v>287</v>
      </c>
      <c r="D4" s="15" t="s">
        <v>288</v>
      </c>
    </row>
    <row r="5" spans="1:5" ht="30.75" thickBot="1">
      <c r="A5" s="13" t="s">
        <v>289</v>
      </c>
      <c r="C5" s="14" t="s">
        <v>290</v>
      </c>
      <c r="D5" s="15" t="s">
        <v>291</v>
      </c>
    </row>
    <row r="6" spans="1:5" ht="15.75" thickBot="1">
      <c r="D6" s="15" t="s">
        <v>292</v>
      </c>
    </row>
    <row r="7" spans="1:5" ht="15.75" thickBot="1">
      <c r="D7" s="15" t="s">
        <v>293</v>
      </c>
    </row>
    <row r="8" spans="1:5" ht="15.75" thickBot="1">
      <c r="D8" s="15" t="s">
        <v>294</v>
      </c>
    </row>
    <row r="9" spans="1:5">
      <c r="A9" s="16"/>
    </row>
    <row r="10" spans="1:5">
      <c r="A10" s="16"/>
    </row>
    <row r="11" spans="1:5">
      <c r="A11" s="16"/>
    </row>
  </sheetData>
  <sheetProtection algorithmName="SHA-512" hashValue="1xynRdrb6EQXmZt4cxU5pOaYPI9VdbTzzkR83zufXNPfZwDpZPZ/rzkbLkuarYo7kE0C/X79TeuFOwEsbft80g==" saltValue="nFXryBV38Cm1iKYV//yA0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46</vt:i4>
      </vt:variant>
    </vt:vector>
  </HeadingPairs>
  <TitlesOfParts>
    <vt:vector size="55" baseType="lpstr">
      <vt:lpstr>1-Informations</vt:lpstr>
      <vt:lpstr>2-Résultat de l'axe transversal</vt:lpstr>
      <vt:lpstr>3-Designations des experts</vt:lpstr>
      <vt:lpstr>4-Résultat des axes_Ped+Eval</vt:lpstr>
      <vt:lpstr>Processus_décision</vt:lpstr>
      <vt:lpstr>Etablissements</vt:lpstr>
      <vt:lpstr>المؤسسات</vt:lpstr>
      <vt:lpstr>Matières pures</vt:lpstr>
      <vt:lpstr>Mention</vt:lpstr>
      <vt:lpstr>Algèbre</vt:lpstr>
      <vt:lpstr>Algorithmique_et_structure_de_données</vt:lpstr>
      <vt:lpstr>Analyse</vt:lpstr>
      <vt:lpstr>Arts</vt:lpstr>
      <vt:lpstr>AUMV</vt:lpstr>
      <vt:lpstr>Autres</vt:lpstr>
      <vt:lpstr>Chimie</vt:lpstr>
      <vt:lpstr>CRUC</vt:lpstr>
      <vt:lpstr>CRUE</vt:lpstr>
      <vt:lpstr>CRUO</vt:lpstr>
      <vt:lpstr>Domaines</vt:lpstr>
      <vt:lpstr>DSP</vt:lpstr>
      <vt:lpstr>Etablissements!establishments_templatev1_1</vt:lpstr>
      <vt:lpstr>LCA</vt:lpstr>
      <vt:lpstr>LLA</vt:lpstr>
      <vt:lpstr>LLE</vt:lpstr>
      <vt:lpstr>Mathématiques</vt:lpstr>
      <vt:lpstr>Matières_pures</vt:lpstr>
      <vt:lpstr>Mention1_ar</vt:lpstr>
      <vt:lpstr>Mention2_ar</vt:lpstr>
      <vt:lpstr>MI</vt:lpstr>
      <vt:lpstr>Physique</vt:lpstr>
      <vt:lpstr>Région</vt:lpstr>
      <vt:lpstr>SEGSC</vt:lpstr>
      <vt:lpstr>Sélectionner_la_filière</vt:lpstr>
      <vt:lpstr>Sélectionner_la_Matière</vt:lpstr>
      <vt:lpstr>SHS</vt:lpstr>
      <vt:lpstr>SM</vt:lpstr>
      <vt:lpstr>SNV</vt:lpstr>
      <vt:lpstr>Sous_Tutelle</vt:lpstr>
      <vt:lpstr>SS</vt:lpstr>
      <vt:lpstr>ST</vt:lpstr>
      <vt:lpstr>STAPS</vt:lpstr>
      <vt:lpstr>Structure_machine</vt:lpstr>
      <vt:lpstr>STU</vt:lpstr>
      <vt:lpstr>Type</vt:lpstr>
      <vt:lpstr>Type_ar</vt:lpstr>
      <vt:lpstr>'1-Informations'!Zone_d_impression</vt:lpstr>
      <vt:lpstr>'2-Résultat de l''axe transversal'!Zone_d_impression</vt:lpstr>
      <vt:lpstr>'3-Designations des experts'!Zone_d_impression</vt:lpstr>
      <vt:lpstr>'4-Résultat des axes_Ped+Eval'!Zone_d_impression</vt:lpstr>
      <vt:lpstr>الندوات_الجهوية</vt:lpstr>
      <vt:lpstr>الندوة_الجهوية_لجامعات_الشرق</vt:lpstr>
      <vt:lpstr>الندوة_الجهوية_لجامعات_الغرب</vt:lpstr>
      <vt:lpstr>الندوة_الجهوية_لجامعات_الوسط</vt:lpstr>
      <vt:lpstr>تحت_الوصاية_البيداغوجية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M-Tech</dc:creator>
  <cp:lastModifiedBy>M-Tech</cp:lastModifiedBy>
  <dcterms:created xsi:type="dcterms:W3CDTF">2026-09-29T09:32:48Z</dcterms:created>
  <dcterms:modified xsi:type="dcterms:W3CDTF">2026-10-05T17:19:38Z</dcterms:modified>
</cp:coreProperties>
</file>